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1" documentId="8_{29F83B89-AD5B-473D-BF48-927D6D2E8B8F}" xr6:coauthVersionLast="47" xr6:coauthVersionMax="47" xr10:uidLastSave="{0E11D8FD-2C5D-4A9A-9A40-60D830BB50C4}"/>
  <bookViews>
    <workbookView xWindow="28680" yWindow="-120" windowWidth="29040" windowHeight="15720" tabRatio="719" xr2:uid="{00000000-000D-0000-FFFF-FFFF00000000}"/>
  </bookViews>
  <sheets>
    <sheet name="Elementary School Space Summary" sheetId="1" r:id="rId1"/>
    <sheet name="K-8 School Space Summary" sheetId="8" r:id="rId2"/>
    <sheet name="Middle School Space Summary" sheetId="2" r:id="rId3"/>
    <sheet name="High School Space Summary" sheetId="7" r:id="rId4"/>
    <sheet name="RegVocTech HS Space Summary" sheetId="9" r:id="rId5"/>
    <sheet name="Highschool Lookup Table" sheetId="4" state="hidden" r:id="rId6"/>
  </sheets>
  <definedNames>
    <definedName name="_xlnm.Print_Area" localSheetId="0">'Elementary School Space Summary'!$A$1:$X$187</definedName>
    <definedName name="_xlnm.Print_Area" localSheetId="3">'High School Space Summary'!$A$1:$X$222</definedName>
    <definedName name="_xlnm.Print_Area" localSheetId="1">'K-8 School Space Summary'!$A$1:$X$209</definedName>
    <definedName name="_xlnm.Print_Area" localSheetId="2">'Middle School Space Summary'!$A$1:$X$197</definedName>
    <definedName name="_xlnm.Print_Area" localSheetId="4">'RegVocTech HS Space Summary'!$A$1:$X$264</definedName>
    <definedName name="_xlnm.Print_Titles" localSheetId="0">'Elementary School Space Summary'!$1:$5</definedName>
    <definedName name="_xlnm.Print_Titles" localSheetId="3">'High School Space Summary'!$1:$5</definedName>
    <definedName name="_xlnm.Print_Titles" localSheetId="1">'K-8 School Space Summary'!$1:$5</definedName>
    <definedName name="_xlnm.Print_Titles" localSheetId="2">'Middle School Space Summary'!$1:$5</definedName>
    <definedName name="_xlnm.Print_Titles" localSheetId="4">'RegVocTech HS Space Summary'!$1:$5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I15" i="1"/>
  <c r="O15" i="1" s="1"/>
  <c r="S15" i="1" s="1"/>
  <c r="L15" i="1"/>
  <c r="M15" i="1"/>
  <c r="Q15" i="1" s="1"/>
  <c r="N15" i="1"/>
  <c r="R15" i="1"/>
  <c r="W12" i="1"/>
  <c r="W213" i="9"/>
  <c r="W173" i="7"/>
  <c r="W145" i="2"/>
  <c r="W152" i="8"/>
  <c r="W131" i="1"/>
  <c r="W11" i="1"/>
  <c r="E17" i="1"/>
  <c r="I17" i="1"/>
  <c r="L17" i="1"/>
  <c r="M17" i="1"/>
  <c r="N17" i="1"/>
  <c r="Q17" i="1"/>
  <c r="R17" i="1"/>
  <c r="E16" i="1"/>
  <c r="I16" i="1"/>
  <c r="L16" i="1"/>
  <c r="O16" i="1" s="1"/>
  <c r="S16" i="1" s="1"/>
  <c r="M16" i="1"/>
  <c r="Q16" i="1" s="1"/>
  <c r="N16" i="1"/>
  <c r="R16" i="1"/>
  <c r="O17" i="1" l="1"/>
  <c r="S17" i="1" s="1"/>
  <c r="V141" i="1"/>
  <c r="W240" i="9"/>
  <c r="W242" i="9" s="1"/>
  <c r="W198" i="7"/>
  <c r="W173" i="2"/>
  <c r="W163" i="1"/>
  <c r="AF115" i="7"/>
  <c r="AF116" i="7" s="1"/>
  <c r="AF117" i="7" s="1"/>
  <c r="AF118" i="7" s="1"/>
  <c r="AF119" i="7" s="1"/>
  <c r="AF120" i="7" s="1"/>
  <c r="AF121" i="7" s="1"/>
  <c r="AF122" i="7" s="1"/>
  <c r="AF123" i="7" s="1"/>
  <c r="AF124" i="7" s="1"/>
  <c r="AF126" i="7" s="1"/>
  <c r="AF127" i="7" s="1"/>
  <c r="AF128" i="7" s="1"/>
  <c r="AF129" i="7" s="1"/>
  <c r="AF130" i="7" s="1"/>
  <c r="AF131" i="7" s="1"/>
  <c r="AF132" i="7" s="1"/>
  <c r="AF133" i="7" s="1"/>
  <c r="AF134" i="7" s="1"/>
  <c r="AF135" i="7" s="1"/>
  <c r="AF136" i="7" s="1"/>
  <c r="AF137" i="7" s="1"/>
  <c r="AF138" i="7" s="1"/>
  <c r="AF139" i="7" s="1"/>
  <c r="AF140" i="7" s="1"/>
  <c r="AF141" i="7" s="1"/>
  <c r="AF142" i="7" s="1"/>
  <c r="AF143" i="7" s="1"/>
  <c r="AF144" i="7" s="1"/>
  <c r="AF145" i="7" s="1"/>
  <c r="AF146" i="7" s="1"/>
  <c r="AF147" i="7" s="1"/>
  <c r="AF148" i="7" s="1"/>
  <c r="AF149" i="7" s="1"/>
  <c r="AF150" i="7" s="1"/>
  <c r="AF151" i="7" s="1"/>
  <c r="AF152" i="7" s="1"/>
  <c r="AF153" i="7" s="1"/>
  <c r="AF154" i="7" s="1"/>
  <c r="AF155" i="7" s="1"/>
  <c r="AF156" i="7" s="1"/>
  <c r="AF157" i="7" s="1"/>
  <c r="AF158" i="7" s="1"/>
  <c r="AF159" i="7" s="1"/>
  <c r="AF160" i="7" s="1"/>
  <c r="AF161" i="7" s="1"/>
  <c r="AF162" i="7" s="1"/>
  <c r="AF163" i="7" s="1"/>
  <c r="AF164" i="7" s="1"/>
  <c r="AF165" i="7" s="1"/>
  <c r="AF166" i="7" s="1"/>
  <c r="AF167" i="7" s="1"/>
  <c r="AF168" i="7" s="1"/>
  <c r="AF169" i="7" s="1"/>
  <c r="AF170" i="7" s="1"/>
  <c r="AF171" i="7" s="1"/>
  <c r="AF172" i="7" s="1"/>
  <c r="AF173" i="7" s="1"/>
  <c r="AF174" i="7" s="1"/>
  <c r="AF175" i="7" s="1"/>
  <c r="AF176" i="7" s="1"/>
  <c r="AF177" i="7" s="1"/>
  <c r="AF178" i="7" s="1"/>
  <c r="AF179" i="7" s="1"/>
  <c r="AF180" i="7" s="1"/>
  <c r="AF181" i="7" s="1"/>
  <c r="AF182" i="7" s="1"/>
  <c r="AF183" i="7" s="1"/>
  <c r="AF184" i="7" s="1"/>
  <c r="AF185" i="7" s="1"/>
  <c r="AF186" i="7" s="1"/>
  <c r="AF187" i="7" s="1"/>
  <c r="AF188" i="7" s="1"/>
  <c r="AF189" i="7" s="1"/>
  <c r="AF190" i="7" s="1"/>
  <c r="AF191" i="7" s="1"/>
  <c r="AF192" i="7" s="1"/>
  <c r="AF193" i="7" s="1"/>
  <c r="AF194" i="7" s="1"/>
  <c r="AF195" i="7" s="1"/>
  <c r="AF196" i="7" s="1"/>
  <c r="AF197" i="7" s="1"/>
  <c r="AF198" i="7" s="1"/>
  <c r="AF199" i="7" s="1"/>
  <c r="AF200" i="7" s="1"/>
  <c r="AF201" i="7" s="1"/>
  <c r="AF202" i="7" s="1"/>
  <c r="AF203" i="7" s="1"/>
  <c r="AF204" i="7" s="1"/>
  <c r="AF205" i="7" s="1"/>
  <c r="AF206" i="7" s="1"/>
  <c r="AF207" i="7" s="1"/>
  <c r="AF208" i="7" s="1"/>
  <c r="AF209" i="7" s="1"/>
  <c r="AF210" i="7" s="1"/>
  <c r="AF211" i="7" s="1"/>
  <c r="AF212" i="7" s="1"/>
  <c r="AF213" i="7" s="1"/>
  <c r="AF214" i="7" s="1"/>
  <c r="AF215" i="7" s="1"/>
  <c r="AF216" i="7" s="1"/>
  <c r="AF217" i="7" s="1"/>
  <c r="AF218" i="7" s="1"/>
  <c r="AF219" i="7" s="1"/>
  <c r="AF220" i="7" s="1"/>
  <c r="AF221" i="7" s="1"/>
  <c r="AF222" i="7" s="1"/>
  <c r="AF223" i="7" s="1"/>
  <c r="AF224" i="7" s="1"/>
  <c r="AF225" i="7" s="1"/>
  <c r="AF226" i="7" s="1"/>
  <c r="AF227" i="7" s="1"/>
  <c r="AF228" i="7" s="1"/>
  <c r="AF229" i="7" s="1"/>
  <c r="AF230" i="7" s="1"/>
  <c r="AF231" i="7" s="1"/>
  <c r="AF232" i="7" s="1"/>
  <c r="AF233" i="7" s="1"/>
  <c r="AF234" i="7" s="1"/>
  <c r="AF235" i="7" s="1"/>
  <c r="AF236" i="7" s="1"/>
  <c r="AF237" i="7" s="1"/>
  <c r="AF238" i="7" s="1"/>
  <c r="AF239" i="7" s="1"/>
  <c r="AF240" i="7" s="1"/>
  <c r="AF241" i="7" s="1"/>
  <c r="AF242" i="7" s="1"/>
  <c r="AF243" i="7" s="1"/>
  <c r="AF244" i="7" s="1"/>
  <c r="AF245" i="7" s="1"/>
  <c r="AF246" i="7" s="1"/>
  <c r="AF247" i="7" s="1"/>
  <c r="AF248" i="7" s="1"/>
  <c r="AF249" i="7" s="1"/>
  <c r="AF250" i="7" s="1"/>
  <c r="AF251" i="7" s="1"/>
  <c r="AF252" i="7" s="1"/>
  <c r="AF253" i="7" s="1"/>
  <c r="AF254" i="7" s="1"/>
  <c r="AF255" i="7" s="1"/>
  <c r="AF256" i="7" s="1"/>
  <c r="AF257" i="7" s="1"/>
  <c r="AF258" i="7" s="1"/>
  <c r="AF259" i="7" s="1"/>
  <c r="AF260" i="7" s="1"/>
  <c r="AF261" i="7" s="1"/>
  <c r="AF262" i="7" s="1"/>
  <c r="AF263" i="7" s="1"/>
  <c r="AF264" i="7" s="1"/>
  <c r="AF265" i="7" s="1"/>
  <c r="AF266" i="7" s="1"/>
  <c r="AF267" i="7" s="1"/>
  <c r="AF268" i="7" s="1"/>
  <c r="AF269" i="7" s="1"/>
  <c r="AF270" i="7" s="1"/>
  <c r="AF271" i="7" s="1"/>
  <c r="AF272" i="7" s="1"/>
  <c r="AF273" i="7" s="1"/>
  <c r="AF274" i="7" s="1"/>
  <c r="AF275" i="7" s="1"/>
  <c r="AF276" i="7" s="1"/>
  <c r="AF277" i="7" s="1"/>
  <c r="AF278" i="7" s="1"/>
  <c r="AF279" i="7" s="1"/>
  <c r="AF280" i="7" s="1"/>
  <c r="AF281" i="7" s="1"/>
  <c r="AF282" i="7" s="1"/>
  <c r="AF283" i="7" s="1"/>
  <c r="AF284" i="7" s="1"/>
  <c r="AF285" i="7" s="1"/>
  <c r="AF286" i="7" s="1"/>
  <c r="AF287" i="7" s="1"/>
  <c r="AF288" i="7" s="1"/>
  <c r="AF289" i="7" s="1"/>
  <c r="AF290" i="7" s="1"/>
  <c r="AF291" i="7" s="1"/>
  <c r="AF292" i="7" s="1"/>
  <c r="AF293" i="7" s="1"/>
  <c r="AF294" i="7" s="1"/>
  <c r="AF295" i="7" s="1"/>
  <c r="AF296" i="7" s="1"/>
  <c r="AF297" i="7" s="1"/>
  <c r="AF298" i="7" s="1"/>
  <c r="AF299" i="7" s="1"/>
  <c r="AF300" i="7" s="1"/>
  <c r="AF301" i="7" s="1"/>
  <c r="AF302" i="7" s="1"/>
  <c r="AF303" i="7" s="1"/>
  <c r="AF304" i="7" s="1"/>
  <c r="AF305" i="7" s="1"/>
  <c r="AF306" i="7" s="1"/>
  <c r="AF307" i="7" s="1"/>
  <c r="AF308" i="7" s="1"/>
  <c r="AF309" i="7" s="1"/>
  <c r="AF310" i="7" s="1"/>
  <c r="AF311" i="7" s="1"/>
  <c r="AF312" i="7" s="1"/>
  <c r="AF313" i="7" s="1"/>
  <c r="AF314" i="7" s="1"/>
  <c r="AF315" i="7" s="1"/>
  <c r="AF316" i="7" s="1"/>
  <c r="AF317" i="7" s="1"/>
  <c r="AF318" i="7" s="1"/>
  <c r="AF319" i="7" s="1"/>
  <c r="AF320" i="7" s="1"/>
  <c r="AF321" i="7" s="1"/>
  <c r="AF322" i="7" s="1"/>
  <c r="AF323" i="7" s="1"/>
  <c r="AF324" i="7" s="1"/>
  <c r="AF325" i="7" s="1"/>
  <c r="AF326" i="7" s="1"/>
  <c r="AF327" i="7" s="1"/>
  <c r="AF328" i="7" s="1"/>
  <c r="AF329" i="7" s="1"/>
  <c r="AF330" i="7" s="1"/>
  <c r="AF331" i="7" s="1"/>
  <c r="AF332" i="7" s="1"/>
  <c r="AF333" i="7" s="1"/>
  <c r="AF334" i="7" s="1"/>
  <c r="AF335" i="7" s="1"/>
  <c r="AF336" i="7" s="1"/>
  <c r="AF337" i="7" s="1"/>
  <c r="AF338" i="7" s="1"/>
  <c r="AF339" i="7" s="1"/>
  <c r="AF340" i="7" s="1"/>
  <c r="AF341" i="7" s="1"/>
  <c r="AF342" i="7" s="1"/>
  <c r="AF343" i="7" s="1"/>
  <c r="AF344" i="7" s="1"/>
  <c r="AF345" i="7" s="1"/>
  <c r="AF346" i="7" s="1"/>
  <c r="AF347" i="7" s="1"/>
  <c r="AF348" i="7" s="1"/>
  <c r="AF349" i="7" s="1"/>
  <c r="AF350" i="7" s="1"/>
  <c r="AF351" i="7" s="1"/>
  <c r="AF352" i="7" s="1"/>
  <c r="AF353" i="7" s="1"/>
  <c r="AF354" i="7" s="1"/>
  <c r="AF355" i="7" s="1"/>
  <c r="AF356" i="7" s="1"/>
  <c r="AF357" i="7" s="1"/>
  <c r="AF358" i="7" s="1"/>
  <c r="AF359" i="7" s="1"/>
  <c r="AF360" i="7" s="1"/>
  <c r="AF361" i="7" s="1"/>
  <c r="AF362" i="7" s="1"/>
  <c r="AF363" i="7" s="1"/>
  <c r="AF364" i="7" s="1"/>
  <c r="AF365" i="7" s="1"/>
  <c r="AF366" i="7" s="1"/>
  <c r="AF367" i="7" s="1"/>
  <c r="AF368" i="7" s="1"/>
  <c r="AF369" i="7" s="1"/>
  <c r="AF370" i="7" s="1"/>
  <c r="AF371" i="7" s="1"/>
  <c r="AF372" i="7" s="1"/>
  <c r="AF373" i="7" s="1"/>
  <c r="AF374" i="7" s="1"/>
  <c r="AF375" i="7" s="1"/>
  <c r="AF376" i="7" s="1"/>
  <c r="AF377" i="7" s="1"/>
  <c r="AF378" i="7" s="1"/>
  <c r="AF379" i="7" s="1"/>
  <c r="AF380" i="7" s="1"/>
  <c r="AF381" i="7" s="1"/>
  <c r="AF382" i="7" s="1"/>
  <c r="AF383" i="7" s="1"/>
  <c r="AF384" i="7" s="1"/>
  <c r="AF385" i="7" s="1"/>
  <c r="AF386" i="7" s="1"/>
  <c r="AF387" i="7" s="1"/>
  <c r="AF388" i="7" s="1"/>
  <c r="AF389" i="7" s="1"/>
  <c r="AF390" i="7" s="1"/>
  <c r="AF391" i="7" s="1"/>
  <c r="AF392" i="7" s="1"/>
  <c r="AF393" i="7" s="1"/>
  <c r="AF394" i="7" s="1"/>
  <c r="AF395" i="7" s="1"/>
  <c r="AF396" i="7" s="1"/>
  <c r="AF397" i="7" s="1"/>
  <c r="AF398" i="7" s="1"/>
  <c r="AF399" i="7" s="1"/>
  <c r="AF400" i="7" s="1"/>
  <c r="AF401" i="7" s="1"/>
  <c r="AF402" i="7" s="1"/>
  <c r="AF403" i="7" s="1"/>
  <c r="AF404" i="7" s="1"/>
  <c r="AF405" i="7" s="1"/>
  <c r="AF406" i="7" s="1"/>
  <c r="AF407" i="7" s="1"/>
  <c r="AF408" i="7" s="1"/>
  <c r="AF409" i="7" s="1"/>
  <c r="AF410" i="7" s="1"/>
  <c r="AF411" i="7" s="1"/>
  <c r="AF412" i="7" s="1"/>
  <c r="AF413" i="7" s="1"/>
  <c r="AF414" i="7" s="1"/>
  <c r="AF415" i="7" s="1"/>
  <c r="AF416" i="7" s="1"/>
  <c r="AF417" i="7" s="1"/>
  <c r="AF418" i="7" s="1"/>
  <c r="AF419" i="7" s="1"/>
  <c r="AF420" i="7" s="1"/>
  <c r="AF421" i="7" s="1"/>
  <c r="AF422" i="7" s="1"/>
  <c r="AF423" i="7" s="1"/>
  <c r="AF424" i="7" s="1"/>
  <c r="AF425" i="7" s="1"/>
  <c r="AF426" i="7" s="1"/>
  <c r="AF427" i="7" s="1"/>
  <c r="AF428" i="7" s="1"/>
  <c r="AF429" i="7" s="1"/>
  <c r="AF430" i="7" s="1"/>
  <c r="AF431" i="7" s="1"/>
  <c r="AF432" i="7" s="1"/>
  <c r="AF433" i="7" s="1"/>
  <c r="AF434" i="7" s="1"/>
  <c r="AF435" i="7" s="1"/>
  <c r="AF436" i="7" s="1"/>
  <c r="AF437" i="7" s="1"/>
  <c r="AF438" i="7" s="1"/>
  <c r="AF439" i="7" s="1"/>
  <c r="AF440" i="7" s="1"/>
  <c r="AF441" i="7" s="1"/>
  <c r="AF442" i="7" s="1"/>
  <c r="AF443" i="7" s="1"/>
  <c r="AF444" i="7" s="1"/>
  <c r="AF445" i="7" s="1"/>
  <c r="AF446" i="7" s="1"/>
  <c r="AF447" i="7" s="1"/>
  <c r="AF448" i="7" s="1"/>
  <c r="AF449" i="7" s="1"/>
  <c r="AF450" i="7" s="1"/>
  <c r="AF451" i="7" s="1"/>
  <c r="AF452" i="7" s="1"/>
  <c r="AF453" i="7" s="1"/>
  <c r="AF454" i="7" s="1"/>
  <c r="AF455" i="7" s="1"/>
  <c r="AF456" i="7" s="1"/>
  <c r="AF457" i="7" s="1"/>
  <c r="AF458" i="7" s="1"/>
  <c r="AF459" i="7" s="1"/>
  <c r="AF460" i="7" s="1"/>
  <c r="AF461" i="7" s="1"/>
  <c r="AF462" i="7" s="1"/>
  <c r="AF463" i="7" s="1"/>
  <c r="AF464" i="7" s="1"/>
  <c r="AF465" i="7" s="1"/>
  <c r="AF466" i="7" s="1"/>
  <c r="AF467" i="7" s="1"/>
  <c r="AF468" i="7" s="1"/>
  <c r="AF469" i="7" s="1"/>
  <c r="AF470" i="7" s="1"/>
  <c r="AF471" i="7" s="1"/>
  <c r="AF472" i="7" s="1"/>
  <c r="AF473" i="7" s="1"/>
  <c r="AF474" i="7" s="1"/>
  <c r="AF475" i="7" s="1"/>
  <c r="AF476" i="7" s="1"/>
  <c r="AF477" i="7" s="1"/>
  <c r="AF478" i="7" s="1"/>
  <c r="AF479" i="7" s="1"/>
  <c r="AF480" i="7" s="1"/>
  <c r="AF481" i="7" s="1"/>
  <c r="AF482" i="7" s="1"/>
  <c r="AF483" i="7" s="1"/>
  <c r="AF484" i="7" s="1"/>
  <c r="AF485" i="7" s="1"/>
  <c r="AF486" i="7" s="1"/>
  <c r="AF487" i="7" s="1"/>
  <c r="AF488" i="7" s="1"/>
  <c r="AF489" i="7" s="1"/>
  <c r="AF490" i="7" s="1"/>
  <c r="AF491" i="7" s="1"/>
  <c r="AF492" i="7" s="1"/>
  <c r="AF493" i="7" s="1"/>
  <c r="AF494" i="7" s="1"/>
  <c r="AF495" i="7" s="1"/>
  <c r="AF496" i="7" s="1"/>
  <c r="AF497" i="7" s="1"/>
  <c r="AF498" i="7" s="1"/>
  <c r="AF499" i="7" s="1"/>
  <c r="AF500" i="7" s="1"/>
  <c r="AF501" i="7" s="1"/>
  <c r="AF502" i="7" s="1"/>
  <c r="AF503" i="7" s="1"/>
  <c r="AF504" i="7" s="1"/>
  <c r="AF505" i="7" s="1"/>
  <c r="AF506" i="7" s="1"/>
  <c r="AF507" i="7" s="1"/>
  <c r="AF508" i="7" s="1"/>
  <c r="AF509" i="7" s="1"/>
  <c r="AF510" i="7" s="1"/>
  <c r="AF511" i="7" s="1"/>
  <c r="AF512" i="7" s="1"/>
  <c r="AF513" i="7" s="1"/>
  <c r="AF514" i="7" s="1"/>
  <c r="AF515" i="7" s="1"/>
  <c r="AF516" i="7" s="1"/>
  <c r="AF517" i="7" s="1"/>
  <c r="AF518" i="7" s="1"/>
  <c r="AF519" i="7" s="1"/>
  <c r="AF520" i="7" s="1"/>
  <c r="AF521" i="7" s="1"/>
  <c r="AF522" i="7" s="1"/>
  <c r="AF523" i="7" s="1"/>
  <c r="AF524" i="7" s="1"/>
  <c r="AF525" i="7" s="1"/>
  <c r="AF526" i="7" s="1"/>
  <c r="AF527" i="7" s="1"/>
  <c r="AF528" i="7" s="1"/>
  <c r="AF529" i="7" s="1"/>
  <c r="AF530" i="7" s="1"/>
  <c r="AF531" i="7" s="1"/>
  <c r="AF532" i="7" s="1"/>
  <c r="AF533" i="7" s="1"/>
  <c r="AF534" i="7" s="1"/>
  <c r="AF535" i="7" s="1"/>
  <c r="AF536" i="7" s="1"/>
  <c r="AF537" i="7" s="1"/>
  <c r="AF538" i="7" s="1"/>
  <c r="AF539" i="7" s="1"/>
  <c r="AF540" i="7" s="1"/>
  <c r="AF541" i="7" s="1"/>
  <c r="AF542" i="7" s="1"/>
  <c r="AF543" i="7" s="1"/>
  <c r="AF544" i="7" s="1"/>
  <c r="AF545" i="7" s="1"/>
  <c r="AF546" i="7" s="1"/>
  <c r="AF547" i="7" s="1"/>
  <c r="AF548" i="7" s="1"/>
  <c r="AF549" i="7" s="1"/>
  <c r="AF550" i="7" s="1"/>
  <c r="AF551" i="7" s="1"/>
  <c r="AF552" i="7" s="1"/>
  <c r="AF553" i="7" s="1"/>
  <c r="AF554" i="7" s="1"/>
  <c r="AF555" i="7" s="1"/>
  <c r="AF556" i="7" s="1"/>
  <c r="AF557" i="7" s="1"/>
  <c r="AF558" i="7" s="1"/>
  <c r="AF559" i="7" s="1"/>
  <c r="AF560" i="7" s="1"/>
  <c r="AF561" i="7" s="1"/>
  <c r="AF562" i="7" s="1"/>
  <c r="AF563" i="7" s="1"/>
  <c r="AF564" i="7" s="1"/>
  <c r="AF565" i="7" s="1"/>
  <c r="AF566" i="7" s="1"/>
  <c r="AF567" i="7" s="1"/>
  <c r="AF568" i="7" s="1"/>
  <c r="AF569" i="7" s="1"/>
  <c r="AF570" i="7" s="1"/>
  <c r="AF571" i="7" s="1"/>
  <c r="AF572" i="7" s="1"/>
  <c r="AF573" i="7" s="1"/>
  <c r="AF574" i="7" s="1"/>
  <c r="AF575" i="7" s="1"/>
  <c r="AF576" i="7" s="1"/>
  <c r="AF577" i="7" s="1"/>
  <c r="AF578" i="7" s="1"/>
  <c r="AF579" i="7" s="1"/>
  <c r="AF580" i="7" s="1"/>
  <c r="AF581" i="7" s="1"/>
  <c r="AF582" i="7" s="1"/>
  <c r="AF583" i="7" s="1"/>
  <c r="AF584" i="7" s="1"/>
  <c r="AF585" i="7" s="1"/>
  <c r="AF586" i="7" s="1"/>
  <c r="AF587" i="7" s="1"/>
  <c r="AF588" i="7" s="1"/>
  <c r="AF589" i="7" s="1"/>
  <c r="AF590" i="7" s="1"/>
  <c r="AF591" i="7" s="1"/>
  <c r="AF592" i="7" s="1"/>
  <c r="AF593" i="7" s="1"/>
  <c r="AF594" i="7" s="1"/>
  <c r="AF595" i="7" s="1"/>
  <c r="AF596" i="7" s="1"/>
  <c r="AF597" i="7" s="1"/>
  <c r="AF598" i="7" s="1"/>
  <c r="AF599" i="7" s="1"/>
  <c r="AF600" i="7" s="1"/>
  <c r="AF601" i="7" s="1"/>
  <c r="AF602" i="7" s="1"/>
  <c r="AF603" i="7" s="1"/>
  <c r="AF604" i="7" s="1"/>
  <c r="AF605" i="7" s="1"/>
  <c r="AF606" i="7" s="1"/>
  <c r="AF607" i="7" s="1"/>
  <c r="AF608" i="7" s="1"/>
  <c r="AF609" i="7" s="1"/>
  <c r="AF610" i="7" s="1"/>
  <c r="AF611" i="7" s="1"/>
  <c r="AF612" i="7" s="1"/>
  <c r="AF613" i="7" s="1"/>
  <c r="AF614" i="7" s="1"/>
  <c r="AF615" i="7" s="1"/>
  <c r="AF616" i="7" s="1"/>
  <c r="AF617" i="7" s="1"/>
  <c r="AF618" i="7" s="1"/>
  <c r="AF619" i="7" s="1"/>
  <c r="AF620" i="7" s="1"/>
  <c r="AF621" i="7" s="1"/>
  <c r="AF622" i="7" s="1"/>
  <c r="AF623" i="7" s="1"/>
  <c r="AF624" i="7" s="1"/>
  <c r="AF625" i="7" s="1"/>
  <c r="AF626" i="7" s="1"/>
  <c r="AF627" i="7" s="1"/>
  <c r="AF628" i="7" s="1"/>
  <c r="AF629" i="7" s="1"/>
  <c r="AF630" i="7" s="1"/>
  <c r="AF631" i="7" s="1"/>
  <c r="AF632" i="7" s="1"/>
  <c r="AF633" i="7" s="1"/>
  <c r="AF634" i="7" s="1"/>
  <c r="AF635" i="7" s="1"/>
  <c r="AF636" i="7" s="1"/>
  <c r="AF637" i="7" s="1"/>
  <c r="AF638" i="7" s="1"/>
  <c r="AF639" i="7" s="1"/>
  <c r="AF640" i="7" s="1"/>
  <c r="AF641" i="7" s="1"/>
  <c r="AF642" i="7" s="1"/>
  <c r="AF643" i="7" s="1"/>
  <c r="AF644" i="7" s="1"/>
  <c r="AF645" i="7" s="1"/>
  <c r="AF646" i="7" s="1"/>
  <c r="AF647" i="7" s="1"/>
  <c r="AF648" i="7" s="1"/>
  <c r="AF649" i="7" s="1"/>
  <c r="AF650" i="7" s="1"/>
  <c r="AF651" i="7" s="1"/>
  <c r="AF652" i="7" s="1"/>
  <c r="AF653" i="7" s="1"/>
  <c r="AF654" i="7" s="1"/>
  <c r="AF655" i="7" s="1"/>
  <c r="AF656" i="7" s="1"/>
  <c r="AF657" i="7" s="1"/>
  <c r="AF658" i="7" s="1"/>
  <c r="AF659" i="7" s="1"/>
  <c r="AF660" i="7" s="1"/>
  <c r="AF661" i="7" s="1"/>
  <c r="AF662" i="7" s="1"/>
  <c r="AF663" i="7" s="1"/>
  <c r="AF664" i="7" s="1"/>
  <c r="AF665" i="7" s="1"/>
  <c r="AF666" i="7" s="1"/>
  <c r="AF667" i="7" s="1"/>
  <c r="AF668" i="7" s="1"/>
  <c r="AF669" i="7" s="1"/>
  <c r="AF670" i="7" s="1"/>
  <c r="AF671" i="7" s="1"/>
  <c r="AF672" i="7" s="1"/>
  <c r="AF673" i="7" s="1"/>
  <c r="AF674" i="7" s="1"/>
  <c r="AF675" i="7" s="1"/>
  <c r="AF676" i="7" s="1"/>
  <c r="AF677" i="7" s="1"/>
  <c r="AF678" i="7" s="1"/>
  <c r="AF679" i="7" s="1"/>
  <c r="AF680" i="7" s="1"/>
  <c r="AF681" i="7" s="1"/>
  <c r="AF682" i="7" s="1"/>
  <c r="AF683" i="7" s="1"/>
  <c r="AF684" i="7" s="1"/>
  <c r="AF685" i="7" s="1"/>
  <c r="AF686" i="7" s="1"/>
  <c r="AF687" i="7" s="1"/>
  <c r="AF688" i="7" s="1"/>
  <c r="AF689" i="7" s="1"/>
  <c r="AF690" i="7" s="1"/>
  <c r="AF691" i="7" s="1"/>
  <c r="AF692" i="7" s="1"/>
  <c r="AF693" i="7" s="1"/>
  <c r="AF694" i="7" s="1"/>
  <c r="AF695" i="7" s="1"/>
  <c r="AF696" i="7" s="1"/>
  <c r="AF697" i="7" s="1"/>
  <c r="AF698" i="7" s="1"/>
  <c r="AF699" i="7" s="1"/>
  <c r="AF700" i="7" s="1"/>
  <c r="AF701" i="7" s="1"/>
  <c r="AF702" i="7" s="1"/>
  <c r="AF703" i="7" s="1"/>
  <c r="AF704" i="7" s="1"/>
  <c r="AF705" i="7" s="1"/>
  <c r="AF706" i="7" s="1"/>
  <c r="AF707" i="7" s="1"/>
  <c r="AF708" i="7" s="1"/>
  <c r="AF709" i="7" s="1"/>
  <c r="AF710" i="7" s="1"/>
  <c r="AF711" i="7" s="1"/>
  <c r="AF712" i="7" s="1"/>
  <c r="AF713" i="7" s="1"/>
  <c r="AF714" i="7" s="1"/>
  <c r="AF715" i="7" s="1"/>
  <c r="AF716" i="7" s="1"/>
  <c r="AF717" i="7" s="1"/>
  <c r="AF718" i="7" s="1"/>
  <c r="AF719" i="7" s="1"/>
  <c r="AF720" i="7" s="1"/>
  <c r="AF721" i="7" s="1"/>
  <c r="AF722" i="7" s="1"/>
  <c r="AF723" i="7" s="1"/>
  <c r="AF724" i="7" s="1"/>
  <c r="AF725" i="7" s="1"/>
  <c r="AF726" i="7" s="1"/>
  <c r="AF727" i="7" s="1"/>
  <c r="AF728" i="7" s="1"/>
  <c r="AF729" i="7" s="1"/>
  <c r="AF730" i="7" s="1"/>
  <c r="AF731" i="7" s="1"/>
  <c r="AF732" i="7" s="1"/>
  <c r="AF733" i="7" s="1"/>
  <c r="AF734" i="7" s="1"/>
  <c r="AF735" i="7" s="1"/>
  <c r="AF736" i="7" s="1"/>
  <c r="AF737" i="7" s="1"/>
  <c r="AF738" i="7" s="1"/>
  <c r="AF739" i="7" s="1"/>
  <c r="AF740" i="7" s="1"/>
  <c r="AF741" i="7" s="1"/>
  <c r="AF742" i="7" s="1"/>
  <c r="AF743" i="7" s="1"/>
  <c r="AF744" i="7" s="1"/>
  <c r="AF745" i="7" s="1"/>
  <c r="AF746" i="7" s="1"/>
  <c r="AF747" i="7" s="1"/>
  <c r="AF748" i="7" s="1"/>
  <c r="AF749" i="7" s="1"/>
  <c r="AF750" i="7" s="1"/>
  <c r="AF751" i="7" s="1"/>
  <c r="AF752" i="7" s="1"/>
  <c r="AF753" i="7" s="1"/>
  <c r="AF754" i="7" s="1"/>
  <c r="AF755" i="7" s="1"/>
  <c r="AF756" i="7" s="1"/>
  <c r="AF757" i="7" s="1"/>
  <c r="AF758" i="7" s="1"/>
  <c r="AF759" i="7" s="1"/>
  <c r="AF760" i="7" s="1"/>
  <c r="AF761" i="7" s="1"/>
  <c r="AF762" i="7" s="1"/>
  <c r="AF763" i="7" s="1"/>
  <c r="AF764" i="7" s="1"/>
  <c r="AF765" i="7" s="1"/>
  <c r="AF766" i="7" s="1"/>
  <c r="AF767" i="7" s="1"/>
  <c r="AF768" i="7" s="1"/>
  <c r="AF769" i="7" s="1"/>
  <c r="AF770" i="7" s="1"/>
  <c r="AF771" i="7" s="1"/>
  <c r="AF772" i="7" s="1"/>
  <c r="AF773" i="7" s="1"/>
  <c r="AF774" i="7" s="1"/>
  <c r="AF775" i="7" s="1"/>
  <c r="AF776" i="7" s="1"/>
  <c r="AF777" i="7" s="1"/>
  <c r="AF778" i="7" s="1"/>
  <c r="AF779" i="7" s="1"/>
  <c r="AF780" i="7" s="1"/>
  <c r="AF781" i="7" s="1"/>
  <c r="AF782" i="7" s="1"/>
  <c r="AF783" i="7" s="1"/>
  <c r="AF784" i="7" s="1"/>
  <c r="AF785" i="7" s="1"/>
  <c r="AF786" i="7" s="1"/>
  <c r="AF787" i="7" s="1"/>
  <c r="AF788" i="7" s="1"/>
  <c r="AF789" i="7" s="1"/>
  <c r="AF790" i="7" s="1"/>
  <c r="AF791" i="7" s="1"/>
  <c r="AF792" i="7" s="1"/>
  <c r="AF793" i="7" s="1"/>
  <c r="AF794" i="7" s="1"/>
  <c r="AF795" i="7" s="1"/>
  <c r="AF796" i="7" s="1"/>
  <c r="AF797" i="7" s="1"/>
  <c r="AF798" i="7" s="1"/>
  <c r="AF799" i="7" s="1"/>
  <c r="AF800" i="7" s="1"/>
  <c r="AF801" i="7" s="1"/>
  <c r="AF802" i="7" s="1"/>
  <c r="AF803" i="7" s="1"/>
  <c r="AF804" i="7" s="1"/>
  <c r="AF805" i="7" s="1"/>
  <c r="AF806" i="7" s="1"/>
  <c r="AF807" i="7" s="1"/>
  <c r="AF808" i="7" s="1"/>
  <c r="AF809" i="7" s="1"/>
  <c r="AF810" i="7" s="1"/>
  <c r="AF811" i="7" s="1"/>
  <c r="AF812" i="7" s="1"/>
  <c r="AF813" i="7" s="1"/>
  <c r="AF814" i="7" s="1"/>
  <c r="AF815" i="7" s="1"/>
  <c r="AF816" i="7" s="1"/>
  <c r="AF817" i="7" s="1"/>
  <c r="AF818" i="7" s="1"/>
  <c r="AF819" i="7" s="1"/>
  <c r="AF820" i="7" s="1"/>
  <c r="AF821" i="7" s="1"/>
  <c r="AF822" i="7" s="1"/>
  <c r="AF823" i="7" s="1"/>
  <c r="AF824" i="7" s="1"/>
  <c r="AF825" i="7" s="1"/>
  <c r="AF826" i="7" s="1"/>
  <c r="AF827" i="7" s="1"/>
  <c r="AF828" i="7" s="1"/>
  <c r="AF829" i="7" s="1"/>
  <c r="AF830" i="7" s="1"/>
  <c r="AF831" i="7" s="1"/>
  <c r="AF832" i="7" s="1"/>
  <c r="AF833" i="7" s="1"/>
  <c r="AF834" i="7" s="1"/>
  <c r="AF835" i="7" s="1"/>
  <c r="AF836" i="7" s="1"/>
  <c r="AF837" i="7" s="1"/>
  <c r="AF838" i="7" s="1"/>
  <c r="AF839" i="7" s="1"/>
  <c r="AF840" i="7" s="1"/>
  <c r="AF841" i="7" s="1"/>
  <c r="AF842" i="7" s="1"/>
  <c r="AF843" i="7" s="1"/>
  <c r="AF844" i="7" s="1"/>
  <c r="AF845" i="7" s="1"/>
  <c r="AF846" i="7" s="1"/>
  <c r="AF847" i="7" s="1"/>
  <c r="AF848" i="7" s="1"/>
  <c r="AF849" i="7" s="1"/>
  <c r="AF850" i="7" s="1"/>
  <c r="AF851" i="7" s="1"/>
  <c r="AF852" i="7" s="1"/>
  <c r="AF853" i="7" s="1"/>
  <c r="AF854" i="7" s="1"/>
  <c r="AF855" i="7" s="1"/>
  <c r="AF856" i="7" s="1"/>
  <c r="AF857" i="7" s="1"/>
  <c r="AF858" i="7" s="1"/>
  <c r="AF859" i="7" s="1"/>
  <c r="AF860" i="7" s="1"/>
  <c r="AF861" i="7" s="1"/>
  <c r="AF862" i="7" s="1"/>
  <c r="AF863" i="7" s="1"/>
  <c r="AF864" i="7" s="1"/>
  <c r="AF865" i="7" s="1"/>
  <c r="AF866" i="7" s="1"/>
  <c r="AF867" i="7" s="1"/>
  <c r="AF868" i="7" s="1"/>
  <c r="AF869" i="7" s="1"/>
  <c r="AF870" i="7" s="1"/>
  <c r="AF871" i="7" s="1"/>
  <c r="AF872" i="7" s="1"/>
  <c r="AF873" i="7" s="1"/>
  <c r="AF874" i="7" s="1"/>
  <c r="AF875" i="7" s="1"/>
  <c r="AF876" i="7" s="1"/>
  <c r="AF877" i="7" s="1"/>
  <c r="AF878" i="7" s="1"/>
  <c r="AF879" i="7" s="1"/>
  <c r="AF880" i="7" s="1"/>
  <c r="AF881" i="7" s="1"/>
  <c r="AF882" i="7" s="1"/>
  <c r="AF883" i="7" s="1"/>
  <c r="AF884" i="7" s="1"/>
  <c r="AF885" i="7" s="1"/>
  <c r="AF886" i="7" s="1"/>
  <c r="AF887" i="7" s="1"/>
  <c r="AF888" i="7" s="1"/>
  <c r="AF889" i="7" s="1"/>
  <c r="AF890" i="7" s="1"/>
  <c r="AF891" i="7" s="1"/>
  <c r="AF892" i="7" s="1"/>
  <c r="AF893" i="7" s="1"/>
  <c r="AF894" i="7" s="1"/>
  <c r="AF895" i="7" s="1"/>
  <c r="AF896" i="7" s="1"/>
  <c r="AF897" i="7" s="1"/>
  <c r="AF898" i="7" s="1"/>
  <c r="AF899" i="7" s="1"/>
  <c r="AF900" i="7" s="1"/>
  <c r="AF901" i="7" s="1"/>
  <c r="AF902" i="7" s="1"/>
  <c r="AF903" i="7" s="1"/>
  <c r="AF904" i="7" s="1"/>
  <c r="AF905" i="7" s="1"/>
  <c r="AF906" i="7" s="1"/>
  <c r="AF907" i="7" s="1"/>
  <c r="AF908" i="7" s="1"/>
  <c r="AF909" i="7" s="1"/>
  <c r="AF910" i="7" s="1"/>
  <c r="AF911" i="7" s="1"/>
  <c r="AF912" i="7" s="1"/>
  <c r="AF913" i="7" s="1"/>
  <c r="AF914" i="7" s="1"/>
  <c r="AF915" i="7" s="1"/>
  <c r="AF916" i="7" s="1"/>
  <c r="AF917" i="7" s="1"/>
  <c r="AF918" i="7" s="1"/>
  <c r="AF919" i="7" s="1"/>
  <c r="AF920" i="7" s="1"/>
  <c r="AF921" i="7" s="1"/>
  <c r="AF922" i="7" s="1"/>
  <c r="AF923" i="7" s="1"/>
  <c r="AF924" i="7" s="1"/>
  <c r="AF925" i="7" s="1"/>
  <c r="AF926" i="7" s="1"/>
  <c r="AF927" i="7" s="1"/>
  <c r="AF928" i="7" s="1"/>
  <c r="AF929" i="7" s="1"/>
  <c r="AF930" i="7" s="1"/>
  <c r="AF931" i="7" s="1"/>
  <c r="AF932" i="7" s="1"/>
  <c r="AF933" i="7" s="1"/>
  <c r="AF934" i="7" s="1"/>
  <c r="AF935" i="7" s="1"/>
  <c r="AF936" i="7" s="1"/>
  <c r="AF937" i="7" s="1"/>
  <c r="AF938" i="7" s="1"/>
  <c r="AF939" i="7" s="1"/>
  <c r="AF940" i="7" s="1"/>
  <c r="AF941" i="7" s="1"/>
  <c r="AF942" i="7" s="1"/>
  <c r="AF943" i="7" s="1"/>
  <c r="AF944" i="7" s="1"/>
  <c r="AF945" i="7" s="1"/>
  <c r="AF946" i="7" s="1"/>
  <c r="AF947" i="7" s="1"/>
  <c r="AF948" i="7" s="1"/>
  <c r="AF949" i="7" s="1"/>
  <c r="AF950" i="7" s="1"/>
  <c r="AF951" i="7" s="1"/>
  <c r="AF952" i="7" s="1"/>
  <c r="AF953" i="7" s="1"/>
  <c r="AF954" i="7" s="1"/>
  <c r="AF955" i="7" s="1"/>
  <c r="AF956" i="7" s="1"/>
  <c r="AF957" i="7" s="1"/>
  <c r="AF958" i="7" s="1"/>
  <c r="AF959" i="7" s="1"/>
  <c r="AF960" i="7" s="1"/>
  <c r="AF961" i="7" s="1"/>
  <c r="AF962" i="7" s="1"/>
  <c r="AF963" i="7" s="1"/>
  <c r="AF964" i="7" s="1"/>
  <c r="AF965" i="7" s="1"/>
  <c r="AF966" i="7" s="1"/>
  <c r="AF967" i="7" s="1"/>
  <c r="AF968" i="7" s="1"/>
  <c r="AF969" i="7" s="1"/>
  <c r="AF970" i="7" s="1"/>
  <c r="AF971" i="7" s="1"/>
  <c r="AF972" i="7" s="1"/>
  <c r="AF973" i="7" s="1"/>
  <c r="AF974" i="7" s="1"/>
  <c r="AF975" i="7" s="1"/>
  <c r="AF976" i="7" s="1"/>
  <c r="AF977" i="7" s="1"/>
  <c r="AF978" i="7" s="1"/>
  <c r="AF979" i="7" s="1"/>
  <c r="AF980" i="7" s="1"/>
  <c r="AF981" i="7" s="1"/>
  <c r="AF982" i="7" s="1"/>
  <c r="AF983" i="7" s="1"/>
  <c r="AF984" i="7" s="1"/>
  <c r="AF985" i="7" s="1"/>
  <c r="AF986" i="7" s="1"/>
  <c r="AF987" i="7" s="1"/>
  <c r="AF988" i="7" s="1"/>
  <c r="AF989" i="7" s="1"/>
  <c r="AF990" i="7" s="1"/>
  <c r="AF991" i="7" s="1"/>
  <c r="AF992" i="7" s="1"/>
  <c r="AF993" i="7" s="1"/>
  <c r="AF994" i="7" s="1"/>
  <c r="AF995" i="7" s="1"/>
  <c r="AF996" i="7" s="1"/>
  <c r="AF997" i="7" s="1"/>
  <c r="AF998" i="7" s="1"/>
  <c r="AF999" i="7" s="1"/>
  <c r="AF1000" i="7" s="1"/>
  <c r="AF1001" i="7" s="1"/>
  <c r="AF1002" i="7" s="1"/>
  <c r="AF1003" i="7" s="1"/>
  <c r="AF1004" i="7" s="1"/>
  <c r="AF1005" i="7" s="1"/>
  <c r="AF1006" i="7" s="1"/>
  <c r="AF1007" i="7" s="1"/>
  <c r="AF1008" i="7" s="1"/>
  <c r="AF1009" i="7" s="1"/>
  <c r="AF1010" i="7" s="1"/>
  <c r="AF1011" i="7" s="1"/>
  <c r="AF1012" i="7" s="1"/>
  <c r="AF1013" i="7" s="1"/>
  <c r="AF1014" i="7" s="1"/>
  <c r="AF1015" i="7" s="1"/>
  <c r="AF1016" i="7" s="1"/>
  <c r="AF1017" i="7" s="1"/>
  <c r="AF1018" i="7" s="1"/>
  <c r="AF1019" i="7" s="1"/>
  <c r="AF1020" i="7" s="1"/>
  <c r="AF1021" i="7" s="1"/>
  <c r="AF1022" i="7" s="1"/>
  <c r="AF1023" i="7" s="1"/>
  <c r="AF1024" i="7" s="1"/>
  <c r="AF1025" i="7" s="1"/>
  <c r="AF1026" i="7" s="1"/>
  <c r="AF1027" i="7" s="1"/>
  <c r="AF1028" i="7" s="1"/>
  <c r="AF1029" i="7" s="1"/>
  <c r="AF1030" i="7" s="1"/>
  <c r="AF1031" i="7" s="1"/>
  <c r="AF1032" i="7" s="1"/>
  <c r="AF1033" i="7" s="1"/>
  <c r="AF1034" i="7" s="1"/>
  <c r="AF1035" i="7" s="1"/>
  <c r="AF1036" i="7" s="1"/>
  <c r="AF1037" i="7" s="1"/>
  <c r="AF1038" i="7" s="1"/>
  <c r="AF1039" i="7" s="1"/>
  <c r="AF1040" i="7" s="1"/>
  <c r="AF1041" i="7" s="1"/>
  <c r="AF1042" i="7" s="1"/>
  <c r="AF1043" i="7" s="1"/>
  <c r="AF1044" i="7" s="1"/>
  <c r="AF1045" i="7" s="1"/>
  <c r="AF1046" i="7" s="1"/>
  <c r="AF1047" i="7" s="1"/>
  <c r="AF1048" i="7" s="1"/>
  <c r="AF1049" i="7" s="1"/>
  <c r="AF1050" i="7" s="1"/>
  <c r="AF1051" i="7" s="1"/>
  <c r="AF1052" i="7" s="1"/>
  <c r="AF1053" i="7" s="1"/>
  <c r="AF1054" i="7" s="1"/>
  <c r="AF1055" i="7" s="1"/>
  <c r="AF1056" i="7" s="1"/>
  <c r="AF1057" i="7" s="1"/>
  <c r="AF1058" i="7" s="1"/>
  <c r="AF1059" i="7" s="1"/>
  <c r="AF1060" i="7" s="1"/>
  <c r="AF1061" i="7" s="1"/>
  <c r="AF1062" i="7" s="1"/>
  <c r="AF1063" i="7" s="1"/>
  <c r="AF1064" i="7" s="1"/>
  <c r="AF1065" i="7" s="1"/>
  <c r="AF1066" i="7" s="1"/>
  <c r="AF1067" i="7" s="1"/>
  <c r="AF1068" i="7" s="1"/>
  <c r="AF1069" i="7" s="1"/>
  <c r="AF1070" i="7" s="1"/>
  <c r="AF1071" i="7" s="1"/>
  <c r="AF1072" i="7" s="1"/>
  <c r="AF1073" i="7" s="1"/>
  <c r="AF1074" i="7" s="1"/>
  <c r="AF1075" i="7" s="1"/>
  <c r="AF1076" i="7" s="1"/>
  <c r="AF1077" i="7" s="1"/>
  <c r="AF1078" i="7" s="1"/>
  <c r="AF1079" i="7" s="1"/>
  <c r="AF1080" i="7" s="1"/>
  <c r="AF1081" i="7" s="1"/>
  <c r="AF1082" i="7" s="1"/>
  <c r="AF1083" i="7" s="1"/>
  <c r="AF1084" i="7" s="1"/>
  <c r="AF1085" i="7" s="1"/>
  <c r="AF1086" i="7" s="1"/>
  <c r="AF1087" i="7" s="1"/>
  <c r="AF1088" i="7" s="1"/>
  <c r="AF1089" i="7" s="1"/>
  <c r="AF1090" i="7" s="1"/>
  <c r="AF1091" i="7" s="1"/>
  <c r="AF1092" i="7" s="1"/>
  <c r="AF1093" i="7" s="1"/>
  <c r="AF1094" i="7" s="1"/>
  <c r="AF1095" i="7" s="1"/>
  <c r="AF1096" i="7" s="1"/>
  <c r="AF1097" i="7" s="1"/>
  <c r="AF1098" i="7" s="1"/>
  <c r="AF1099" i="7" s="1"/>
  <c r="AF1100" i="7" s="1"/>
  <c r="AF1101" i="7" s="1"/>
  <c r="AF1102" i="7" s="1"/>
  <c r="AF1103" i="7" s="1"/>
  <c r="AF1104" i="7" s="1"/>
  <c r="AF1105" i="7" s="1"/>
  <c r="AF1106" i="7" s="1"/>
  <c r="AF1107" i="7" s="1"/>
  <c r="AF1108" i="7" s="1"/>
  <c r="AF1109" i="7" s="1"/>
  <c r="AF1110" i="7" s="1"/>
  <c r="AF1111" i="7" s="1"/>
  <c r="AF1112" i="7" s="1"/>
  <c r="AF1113" i="7" s="1"/>
  <c r="AF1114" i="7" s="1"/>
  <c r="AF1115" i="7" s="1"/>
  <c r="AF1116" i="7" s="1"/>
  <c r="AF1117" i="7" s="1"/>
  <c r="AF1118" i="7" s="1"/>
  <c r="AF1119" i="7" s="1"/>
  <c r="AF1120" i="7" s="1"/>
  <c r="AF1121" i="7" s="1"/>
  <c r="AF1122" i="7" s="1"/>
  <c r="AF1123" i="7" s="1"/>
  <c r="AF1124" i="7" s="1"/>
  <c r="AF1125" i="7" s="1"/>
  <c r="AF1126" i="7" s="1"/>
  <c r="AF1127" i="7" s="1"/>
  <c r="AF1128" i="7" s="1"/>
  <c r="AF1129" i="7" s="1"/>
  <c r="AF1130" i="7" s="1"/>
  <c r="AF1131" i="7" s="1"/>
  <c r="AF1132" i="7" s="1"/>
  <c r="AF1133" i="7" s="1"/>
  <c r="AF1134" i="7" s="1"/>
  <c r="AF1135" i="7" s="1"/>
  <c r="AF1136" i="7" s="1"/>
  <c r="AF1137" i="7" s="1"/>
  <c r="AF1138" i="7" s="1"/>
  <c r="AF1139" i="7" s="1"/>
  <c r="AF1140" i="7" s="1"/>
  <c r="AF1141" i="7" s="1"/>
  <c r="AF1142" i="7" s="1"/>
  <c r="AF1143" i="7" s="1"/>
  <c r="AF1144" i="7" s="1"/>
  <c r="AF1145" i="7" s="1"/>
  <c r="AF1146" i="7" s="1"/>
  <c r="AF1147" i="7" s="1"/>
  <c r="AF1148" i="7" s="1"/>
  <c r="AF1149" i="7" s="1"/>
  <c r="AF1150" i="7" s="1"/>
  <c r="AF1151" i="7" s="1"/>
  <c r="AF1152" i="7" s="1"/>
  <c r="AF1153" i="7" s="1"/>
  <c r="AF1154" i="7" s="1"/>
  <c r="AF1155" i="7" s="1"/>
  <c r="AF1156" i="7" s="1"/>
  <c r="AF1157" i="7" s="1"/>
  <c r="AF1158" i="7" s="1"/>
  <c r="AF1159" i="7" s="1"/>
  <c r="AF1160" i="7" s="1"/>
  <c r="AF1161" i="7" s="1"/>
  <c r="AF1162" i="7" s="1"/>
  <c r="AF1163" i="7" s="1"/>
  <c r="AF1164" i="7" s="1"/>
  <c r="AF1165" i="7" s="1"/>
  <c r="AF1166" i="7" s="1"/>
  <c r="AF1167" i="7" s="1"/>
  <c r="AF1168" i="7" s="1"/>
  <c r="AF1169" i="7" s="1"/>
  <c r="AF1170" i="7" s="1"/>
  <c r="AF1171" i="7" s="1"/>
  <c r="AF1172" i="7" s="1"/>
  <c r="AF1173" i="7" s="1"/>
  <c r="AF1174" i="7" s="1"/>
  <c r="AF1175" i="7" s="1"/>
  <c r="AF1176" i="7" s="1"/>
  <c r="AF1177" i="7" s="1"/>
  <c r="AF1178" i="7" s="1"/>
  <c r="AF1179" i="7" s="1"/>
  <c r="AF1180" i="7" s="1"/>
  <c r="AF1181" i="7" s="1"/>
  <c r="AF1182" i="7" s="1"/>
  <c r="AF1183" i="7" s="1"/>
  <c r="AF1184" i="7" s="1"/>
  <c r="AF1185" i="7" s="1"/>
  <c r="AF1186" i="7" s="1"/>
  <c r="AF1187" i="7" s="1"/>
  <c r="AF1188" i="7" s="1"/>
  <c r="AF1189" i="7" s="1"/>
  <c r="AF1190" i="7" s="1"/>
  <c r="AF1191" i="7" s="1"/>
  <c r="AF1192" i="7" s="1"/>
  <c r="AF1193" i="7" s="1"/>
  <c r="AF1194" i="7" s="1"/>
  <c r="AF1195" i="7" s="1"/>
  <c r="AF1196" i="7" s="1"/>
  <c r="AF1197" i="7" s="1"/>
  <c r="AF1198" i="7" s="1"/>
  <c r="AF1199" i="7" s="1"/>
  <c r="AF1200" i="7" s="1"/>
  <c r="AF1201" i="7" s="1"/>
  <c r="AF1202" i="7" s="1"/>
  <c r="AF1203" i="7" s="1"/>
  <c r="AF1204" i="7" s="1"/>
  <c r="AF1205" i="7" s="1"/>
  <c r="AF1206" i="7" s="1"/>
  <c r="AF1207" i="7" s="1"/>
  <c r="AF1208" i="7" s="1"/>
  <c r="AF1209" i="7" s="1"/>
  <c r="AF1210" i="7" s="1"/>
  <c r="AF1211" i="7" s="1"/>
  <c r="AF1212" i="7" s="1"/>
  <c r="AF1213" i="7" s="1"/>
  <c r="AF1214" i="7" s="1"/>
  <c r="AF1215" i="7" s="1"/>
  <c r="AF1216" i="7" s="1"/>
  <c r="AF1217" i="7" s="1"/>
  <c r="AF1218" i="7" s="1"/>
  <c r="AF1219" i="7" s="1"/>
  <c r="AF1220" i="7" s="1"/>
  <c r="AF1221" i="7" s="1"/>
  <c r="AF1222" i="7" s="1"/>
  <c r="AF1223" i="7" s="1"/>
  <c r="AF1224" i="7" s="1"/>
  <c r="AF1225" i="7" s="1"/>
  <c r="AF1226" i="7" s="1"/>
  <c r="AF1227" i="7" s="1"/>
  <c r="AF1228" i="7" s="1"/>
  <c r="AF1229" i="7" s="1"/>
  <c r="AF1230" i="7" s="1"/>
  <c r="AF1231" i="7" s="1"/>
  <c r="AF1232" i="7" s="1"/>
  <c r="AF1233" i="7" s="1"/>
  <c r="AF1234" i="7" s="1"/>
  <c r="AF1235" i="7" s="1"/>
  <c r="AF1236" i="7" s="1"/>
  <c r="AF1237" i="7" s="1"/>
  <c r="AF1238" i="7" s="1"/>
  <c r="AF1239" i="7" s="1"/>
  <c r="AF1240" i="7" s="1"/>
  <c r="AF1241" i="7" s="1"/>
  <c r="AF1242" i="7" s="1"/>
  <c r="AF1243" i="7" s="1"/>
  <c r="AF1244" i="7" s="1"/>
  <c r="AF1245" i="7" s="1"/>
  <c r="AF1246" i="7" s="1"/>
  <c r="AF1247" i="7" s="1"/>
  <c r="AF1248" i="7" s="1"/>
  <c r="AF1249" i="7" s="1"/>
  <c r="AF1250" i="7" s="1"/>
  <c r="AF1251" i="7" s="1"/>
  <c r="AF1252" i="7" s="1"/>
  <c r="AF1253" i="7" s="1"/>
  <c r="AF1254" i="7" s="1"/>
  <c r="AF1255" i="7" s="1"/>
  <c r="AF1256" i="7" s="1"/>
  <c r="AF1257" i="7" s="1"/>
  <c r="AF1258" i="7" s="1"/>
  <c r="AF1259" i="7" s="1"/>
  <c r="AF1260" i="7" s="1"/>
  <c r="AF1261" i="7" s="1"/>
  <c r="AF1262" i="7" s="1"/>
  <c r="AF1263" i="7" s="1"/>
  <c r="AF1264" i="7" s="1"/>
  <c r="AF1265" i="7" s="1"/>
  <c r="AF1266" i="7" s="1"/>
  <c r="AF1267" i="7" s="1"/>
  <c r="AF1268" i="7" s="1"/>
  <c r="AF1269" i="7" s="1"/>
  <c r="AF1270" i="7" s="1"/>
  <c r="AF1271" i="7" s="1"/>
  <c r="AF1272" i="7" s="1"/>
  <c r="AF1273" i="7" s="1"/>
  <c r="AF1274" i="7" s="1"/>
  <c r="AF1275" i="7" s="1"/>
  <c r="AF1276" i="7" s="1"/>
  <c r="AF1277" i="7" s="1"/>
  <c r="AF1278" i="7" s="1"/>
  <c r="AF1279" i="7" s="1"/>
  <c r="AF1280" i="7" s="1"/>
  <c r="AF1281" i="7" s="1"/>
  <c r="AF1282" i="7" s="1"/>
  <c r="AF1283" i="7" s="1"/>
  <c r="AF1284" i="7" s="1"/>
  <c r="AF1285" i="7" s="1"/>
  <c r="AF1286" i="7" s="1"/>
  <c r="AF1287" i="7" s="1"/>
  <c r="AF1288" i="7" s="1"/>
  <c r="AF1289" i="7" s="1"/>
  <c r="AF1290" i="7" s="1"/>
  <c r="AF1291" i="7" s="1"/>
  <c r="AF1292" i="7" s="1"/>
  <c r="AF1293" i="7" s="1"/>
  <c r="AF1294" i="7" s="1"/>
  <c r="AF1295" i="7" s="1"/>
  <c r="AF1296" i="7" s="1"/>
  <c r="AF1297" i="7" s="1"/>
  <c r="AF1298" i="7" s="1"/>
  <c r="AF1299" i="7" s="1"/>
  <c r="AF1300" i="7" s="1"/>
  <c r="AF1301" i="7" s="1"/>
  <c r="AF1302" i="7" s="1"/>
  <c r="AF1303" i="7" s="1"/>
  <c r="AF1304" i="7" s="1"/>
  <c r="AF1305" i="7" s="1"/>
  <c r="AF1306" i="7" s="1"/>
  <c r="AF1307" i="7" s="1"/>
  <c r="AF1308" i="7" s="1"/>
  <c r="AF1309" i="7" s="1"/>
  <c r="AF1310" i="7" s="1"/>
  <c r="AF1311" i="7" s="1"/>
  <c r="AF1312" i="7" s="1"/>
  <c r="AF1313" i="7" s="1"/>
  <c r="AF1314" i="7" s="1"/>
  <c r="AF1315" i="7" s="1"/>
  <c r="AF1316" i="7" s="1"/>
  <c r="AF1317" i="7" s="1"/>
  <c r="AF1318" i="7" s="1"/>
  <c r="AF1319" i="7" s="1"/>
  <c r="AF1320" i="7" s="1"/>
  <c r="AF1321" i="7" s="1"/>
  <c r="AF1322" i="7" s="1"/>
  <c r="AF1323" i="7" s="1"/>
  <c r="AF1324" i="7" s="1"/>
  <c r="AF1325" i="7" s="1"/>
  <c r="AF1326" i="7" s="1"/>
  <c r="AF1327" i="7" s="1"/>
  <c r="AF1328" i="7" s="1"/>
  <c r="AF1329" i="7" s="1"/>
  <c r="AF1330" i="7" s="1"/>
  <c r="AF1331" i="7" s="1"/>
  <c r="AF1332" i="7" s="1"/>
  <c r="AF1333" i="7" s="1"/>
  <c r="AF1334" i="7" s="1"/>
  <c r="AF1335" i="7" s="1"/>
  <c r="AF1336" i="7" s="1"/>
  <c r="AF1337" i="7" s="1"/>
  <c r="AF1338" i="7" s="1"/>
  <c r="AF1339" i="7" s="1"/>
  <c r="AF1340" i="7" s="1"/>
  <c r="AF1341" i="7" s="1"/>
  <c r="AF1342" i="7" s="1"/>
  <c r="AF1343" i="7" s="1"/>
  <c r="AF1344" i="7" s="1"/>
  <c r="AF1345" i="7" s="1"/>
  <c r="AF1346" i="7" s="1"/>
  <c r="AF1347" i="7" s="1"/>
  <c r="AF1348" i="7" s="1"/>
  <c r="AF1349" i="7" s="1"/>
  <c r="AF1350" i="7" s="1"/>
  <c r="AF1351" i="7" s="1"/>
  <c r="AF1352" i="7" s="1"/>
  <c r="AF1353" i="7" s="1"/>
  <c r="AF1354" i="7" s="1"/>
  <c r="AF1355" i="7" s="1"/>
  <c r="AF1356" i="7" s="1"/>
  <c r="AF1357" i="7" s="1"/>
  <c r="AF1358" i="7" s="1"/>
  <c r="AF1359" i="7" s="1"/>
  <c r="AF1360" i="7" s="1"/>
  <c r="AF1361" i="7" s="1"/>
  <c r="AF1362" i="7" s="1"/>
  <c r="AF1363" i="7" s="1"/>
  <c r="AF1364" i="7" s="1"/>
  <c r="AF1365" i="7" s="1"/>
  <c r="AF1366" i="7" s="1"/>
  <c r="AF1367" i="7" s="1"/>
  <c r="AF1368" i="7" s="1"/>
  <c r="AF1369" i="7" s="1"/>
  <c r="AF1370" i="7" s="1"/>
  <c r="AF1371" i="7" s="1"/>
  <c r="AF1372" i="7" s="1"/>
  <c r="AF1373" i="7" s="1"/>
  <c r="AF1374" i="7" s="1"/>
  <c r="AF1375" i="7" s="1"/>
  <c r="AF1376" i="7" s="1"/>
  <c r="AF1377" i="7" s="1"/>
  <c r="AF1378" i="7" s="1"/>
  <c r="AF1379" i="7" s="1"/>
  <c r="AF1380" i="7" s="1"/>
  <c r="AF1381" i="7" s="1"/>
  <c r="AF1382" i="7" s="1"/>
  <c r="AF1383" i="7" s="1"/>
  <c r="AF1384" i="7" s="1"/>
  <c r="AF1385" i="7" s="1"/>
  <c r="AF1386" i="7" s="1"/>
  <c r="AF1387" i="7" s="1"/>
  <c r="AF1388" i="7" s="1"/>
  <c r="AF1389" i="7" s="1"/>
  <c r="AF1390" i="7" s="1"/>
  <c r="AF1391" i="7" s="1"/>
  <c r="AF1392" i="7" s="1"/>
  <c r="AF1393" i="7" s="1"/>
  <c r="AF1394" i="7" s="1"/>
  <c r="AF1395" i="7" s="1"/>
  <c r="AF1396" i="7" s="1"/>
  <c r="AF1397" i="7" s="1"/>
  <c r="AF1398" i="7" s="1"/>
  <c r="AF1399" i="7" s="1"/>
  <c r="AF1400" i="7" s="1"/>
  <c r="AF1401" i="7" s="1"/>
  <c r="AF1402" i="7" s="1"/>
  <c r="AF1403" i="7" s="1"/>
  <c r="AF1404" i="7" s="1"/>
  <c r="AF1405" i="7" s="1"/>
  <c r="AF1406" i="7" s="1"/>
  <c r="AF1407" i="7" s="1"/>
  <c r="AF1408" i="7" s="1"/>
  <c r="AF1409" i="7" s="1"/>
  <c r="AF1410" i="7" s="1"/>
  <c r="AF1411" i="7" s="1"/>
  <c r="AF1412" i="7" s="1"/>
  <c r="AF1413" i="7" s="1"/>
  <c r="AF1414" i="7" s="1"/>
  <c r="AF1415" i="7" s="1"/>
  <c r="AF114" i="7"/>
  <c r="AF98" i="7"/>
  <c r="AF99" i="7" s="1"/>
  <c r="AF100" i="7" s="1"/>
  <c r="AF101" i="7" s="1"/>
  <c r="AF86" i="7"/>
  <c r="AF87" i="7" s="1"/>
  <c r="AF88" i="7" s="1"/>
  <c r="AF89" i="7" s="1"/>
  <c r="AF90" i="7" s="1"/>
  <c r="AF91" i="7" s="1"/>
  <c r="AF92" i="7" s="1"/>
  <c r="AF93" i="7" s="1"/>
  <c r="AF94" i="7" s="1"/>
  <c r="AF95" i="7" s="1"/>
  <c r="AF96" i="7" s="1"/>
  <c r="AF84" i="7"/>
  <c r="AF85" i="7" s="1"/>
  <c r="AF80" i="7"/>
  <c r="AF81" i="7" s="1"/>
  <c r="AF82" i="7" s="1"/>
  <c r="AF83" i="7" s="1"/>
  <c r="AF79"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5" i="7"/>
  <c r="AD44" i="7"/>
  <c r="AD43" i="7"/>
  <c r="AD42" i="7"/>
  <c r="AD41" i="7"/>
  <c r="AD40" i="7"/>
  <c r="AD39" i="7"/>
  <c r="AD38" i="7"/>
  <c r="AD37" i="7"/>
  <c r="AD36" i="7"/>
  <c r="AF35" i="7"/>
  <c r="AF36" i="7" s="1"/>
  <c r="AF37" i="7" s="1"/>
  <c r="AF38" i="7" s="1"/>
  <c r="AF39" i="7" s="1"/>
  <c r="AF40" i="7" s="1"/>
  <c r="AF41" i="7" s="1"/>
  <c r="AF42" i="7" s="1"/>
  <c r="AF43" i="7" s="1"/>
  <c r="AF44" i="7" s="1"/>
  <c r="AF45" i="7" s="1"/>
  <c r="AF47" i="7" s="1"/>
  <c r="AF48" i="7" s="1"/>
  <c r="AF49" i="7" s="1"/>
  <c r="AF50" i="7" s="1"/>
  <c r="AF51" i="7" s="1"/>
  <c r="AF52" i="7" s="1"/>
  <c r="AF53" i="7" s="1"/>
  <c r="AF54" i="7" s="1"/>
  <c r="AF55" i="7" s="1"/>
  <c r="AF56" i="7" s="1"/>
  <c r="AF57" i="7" s="1"/>
  <c r="AF58" i="7" s="1"/>
  <c r="AF59" i="7" s="1"/>
  <c r="AF60" i="7" s="1"/>
  <c r="AF61" i="7" s="1"/>
  <c r="AF62" i="7" s="1"/>
  <c r="AF63" i="7" s="1"/>
  <c r="AF64" i="7" s="1"/>
  <c r="AF65" i="7" s="1"/>
  <c r="AF66" i="7" s="1"/>
  <c r="AF67" i="7" s="1"/>
  <c r="AF68" i="7" s="1"/>
  <c r="AF69" i="7" s="1"/>
  <c r="AF70" i="7" s="1"/>
  <c r="AF71" i="7" s="1"/>
  <c r="AF72" i="7" s="1"/>
  <c r="AF73" i="7" s="1"/>
  <c r="AF74" i="7" s="1"/>
  <c r="AF75" i="7" s="1"/>
  <c r="AF76" i="7" s="1"/>
  <c r="AF77" i="7" s="1"/>
  <c r="AF78" i="7" s="1"/>
  <c r="AD35" i="7"/>
  <c r="AF34" i="7"/>
  <c r="AD34" i="7"/>
  <c r="AD33" i="7"/>
  <c r="AD32" i="7"/>
  <c r="AD31" i="7"/>
  <c r="AD30" i="7"/>
  <c r="AD29" i="7"/>
  <c r="AD28" i="7"/>
  <c r="AD27" i="7"/>
  <c r="AF26" i="7"/>
  <c r="AF27" i="7" s="1"/>
  <c r="AF28" i="7" s="1"/>
  <c r="AF29" i="7" s="1"/>
  <c r="AF30" i="7" s="1"/>
  <c r="AF31" i="7" s="1"/>
  <c r="AF32" i="7" s="1"/>
  <c r="AF33" i="7" s="1"/>
  <c r="AD26" i="7"/>
  <c r="AD25" i="7"/>
  <c r="AD24" i="7"/>
  <c r="AD23" i="7"/>
  <c r="AD22" i="7"/>
  <c r="AD21" i="7"/>
  <c r="AD20" i="7"/>
  <c r="AD19" i="7"/>
  <c r="AD18" i="7"/>
  <c r="AD17" i="7"/>
  <c r="AD16" i="7"/>
  <c r="AD15" i="7"/>
  <c r="AD14" i="7"/>
  <c r="AD13" i="7"/>
  <c r="AD12" i="7"/>
  <c r="AD11" i="7"/>
  <c r="AF10" i="7"/>
  <c r="AF11" i="7" s="1"/>
  <c r="AF12" i="7" s="1"/>
  <c r="AF13" i="7" s="1"/>
  <c r="AF14" i="7" s="1"/>
  <c r="AF15" i="7" s="1"/>
  <c r="AF16" i="7" s="1"/>
  <c r="AF17" i="7" s="1"/>
  <c r="AF18" i="7" s="1"/>
  <c r="AF19" i="7" s="1"/>
  <c r="AF20" i="7" s="1"/>
  <c r="AF21" i="7" s="1"/>
  <c r="AF22" i="7" s="1"/>
  <c r="AF23" i="7" s="1"/>
  <c r="AF24" i="7" s="1"/>
  <c r="AF25" i="7" s="1"/>
  <c r="AD10" i="7"/>
  <c r="AD9" i="7"/>
  <c r="AF8" i="7"/>
  <c r="AF9" i="7" s="1"/>
  <c r="AD8" i="7"/>
  <c r="AD7" i="7"/>
  <c r="W95" i="8" l="1"/>
  <c r="N95" i="8"/>
  <c r="R95" i="8" s="1"/>
  <c r="M95" i="8"/>
  <c r="Q95" i="8" s="1"/>
  <c r="L95" i="8"/>
  <c r="I95" i="8"/>
  <c r="O95" i="8" s="1"/>
  <c r="S95" i="8" s="1"/>
  <c r="E95" i="8"/>
  <c r="O170" i="2"/>
  <c r="N170" i="2" s="1"/>
  <c r="O169" i="2"/>
  <c r="O168" i="2"/>
  <c r="O167" i="2"/>
  <c r="O166" i="2"/>
  <c r="O165" i="2"/>
  <c r="O164" i="2"/>
  <c r="O163" i="2"/>
  <c r="O162" i="2"/>
  <c r="O237" i="9"/>
  <c r="O236" i="9"/>
  <c r="O235" i="9"/>
  <c r="O234" i="9"/>
  <c r="O233" i="9"/>
  <c r="O232" i="9"/>
  <c r="O231" i="9"/>
  <c r="O230" i="9"/>
  <c r="O229" i="9"/>
  <c r="O195" i="7"/>
  <c r="O194" i="7"/>
  <c r="N194" i="7" s="1"/>
  <c r="O193" i="7"/>
  <c r="O192" i="7"/>
  <c r="O191" i="7"/>
  <c r="O190" i="7"/>
  <c r="O189" i="7"/>
  <c r="N189" i="7" s="1"/>
  <c r="O188" i="7"/>
  <c r="O187" i="7"/>
  <c r="N187" i="7" s="1"/>
  <c r="N195" i="7"/>
  <c r="N193" i="7"/>
  <c r="N192" i="7"/>
  <c r="N191" i="7"/>
  <c r="N190" i="7"/>
  <c r="N188" i="7"/>
  <c r="K196" i="7"/>
  <c r="K195" i="7"/>
  <c r="K194" i="7"/>
  <c r="K193" i="7"/>
  <c r="K192" i="7"/>
  <c r="K191" i="7"/>
  <c r="K190" i="7"/>
  <c r="K189" i="7"/>
  <c r="K188" i="7"/>
  <c r="K187" i="7"/>
  <c r="H191" i="7"/>
  <c r="H190" i="7"/>
  <c r="H189" i="7"/>
  <c r="E147" i="2"/>
  <c r="I147" i="2"/>
  <c r="L147" i="2"/>
  <c r="M147" i="2"/>
  <c r="Q147" i="2" s="1"/>
  <c r="N147" i="2"/>
  <c r="R147" i="2"/>
  <c r="E175" i="7"/>
  <c r="I175" i="7"/>
  <c r="L175" i="7"/>
  <c r="M175" i="7"/>
  <c r="N175" i="7"/>
  <c r="O175" i="7"/>
  <c r="Q175" i="7"/>
  <c r="R175" i="7"/>
  <c r="S175" i="7"/>
  <c r="E215" i="9"/>
  <c r="I215" i="9"/>
  <c r="O215" i="9" s="1"/>
  <c r="S215" i="9" s="1"/>
  <c r="L215" i="9"/>
  <c r="M215" i="9"/>
  <c r="Q215" i="9" s="1"/>
  <c r="N215" i="9"/>
  <c r="R215" i="9" s="1"/>
  <c r="N213" i="9"/>
  <c r="R213" i="9" s="1"/>
  <c r="M213" i="9"/>
  <c r="Q213" i="9" s="1"/>
  <c r="L213" i="9"/>
  <c r="I213" i="9"/>
  <c r="E213" i="9"/>
  <c r="N173" i="7"/>
  <c r="R173" i="7" s="1"/>
  <c r="M173" i="7"/>
  <c r="Q173" i="7" s="1"/>
  <c r="L173" i="7"/>
  <c r="I173" i="7"/>
  <c r="O173" i="7" s="1"/>
  <c r="S173" i="7" s="1"/>
  <c r="E173" i="7"/>
  <c r="N145" i="2"/>
  <c r="R145" i="2" s="1"/>
  <c r="M145" i="2"/>
  <c r="Q145" i="2" s="1"/>
  <c r="L145" i="2"/>
  <c r="I145" i="2"/>
  <c r="E145" i="2"/>
  <c r="E156" i="8"/>
  <c r="I156" i="8"/>
  <c r="L156" i="8"/>
  <c r="M156" i="8"/>
  <c r="Q156" i="8" s="1"/>
  <c r="N156" i="8"/>
  <c r="R156" i="8" s="1"/>
  <c r="N152" i="8"/>
  <c r="R152" i="8" s="1"/>
  <c r="M152" i="8"/>
  <c r="Q152" i="8" s="1"/>
  <c r="L152" i="8"/>
  <c r="I152" i="8"/>
  <c r="E152" i="8"/>
  <c r="E133" i="1"/>
  <c r="I133" i="1"/>
  <c r="L133" i="1"/>
  <c r="M133" i="1"/>
  <c r="Q133" i="1" s="1"/>
  <c r="N133" i="1"/>
  <c r="R133" i="1" s="1"/>
  <c r="N131" i="1"/>
  <c r="R131" i="1" s="1"/>
  <c r="M131" i="1"/>
  <c r="Q131" i="1" s="1"/>
  <c r="L131" i="1"/>
  <c r="I131" i="1"/>
  <c r="E131" i="1"/>
  <c r="E68" i="9"/>
  <c r="I68" i="9"/>
  <c r="O68" i="9" s="1"/>
  <c r="S68" i="9" s="1"/>
  <c r="L68" i="9"/>
  <c r="M68" i="9"/>
  <c r="Q68" i="9" s="1"/>
  <c r="N68" i="9"/>
  <c r="R68" i="9" s="1"/>
  <c r="E67" i="9"/>
  <c r="I67" i="9"/>
  <c r="L67" i="9"/>
  <c r="O67" i="9" s="1"/>
  <c r="S67" i="9" s="1"/>
  <c r="M67" i="9"/>
  <c r="Q67" i="9" s="1"/>
  <c r="N67" i="9"/>
  <c r="R67" i="9" s="1"/>
  <c r="E66" i="9"/>
  <c r="I66" i="9"/>
  <c r="L66" i="9"/>
  <c r="M66" i="9"/>
  <c r="Q66" i="9" s="1"/>
  <c r="N66" i="9"/>
  <c r="R66" i="9" s="1"/>
  <c r="E65" i="9"/>
  <c r="I65" i="9"/>
  <c r="L65" i="9"/>
  <c r="M65" i="9"/>
  <c r="Q65" i="9" s="1"/>
  <c r="N65" i="9"/>
  <c r="R65" i="9" s="1"/>
  <c r="E59" i="9"/>
  <c r="I59" i="9"/>
  <c r="O59" i="9" s="1"/>
  <c r="S59" i="9" s="1"/>
  <c r="L59" i="9"/>
  <c r="M59" i="9"/>
  <c r="Q59" i="9" s="1"/>
  <c r="N59" i="9"/>
  <c r="R59" i="9"/>
  <c r="E58" i="9"/>
  <c r="I58" i="9"/>
  <c r="O58" i="9" s="1"/>
  <c r="S58" i="9" s="1"/>
  <c r="L58" i="9"/>
  <c r="M58" i="9"/>
  <c r="Q58" i="9" s="1"/>
  <c r="N58" i="9"/>
  <c r="R58" i="9" s="1"/>
  <c r="E57" i="9"/>
  <c r="I57" i="9"/>
  <c r="L57" i="9"/>
  <c r="O57" i="9" s="1"/>
  <c r="S57" i="9" s="1"/>
  <c r="M57" i="9"/>
  <c r="Q57" i="9" s="1"/>
  <c r="N57" i="9"/>
  <c r="R57" i="9" s="1"/>
  <c r="E56" i="9"/>
  <c r="I56" i="9"/>
  <c r="L56" i="9"/>
  <c r="M56" i="9"/>
  <c r="Q56" i="9" s="1"/>
  <c r="N56" i="9"/>
  <c r="R56" i="9" s="1"/>
  <c r="E45" i="9"/>
  <c r="I45" i="9"/>
  <c r="L45" i="9"/>
  <c r="M45" i="9"/>
  <c r="Q45" i="9" s="1"/>
  <c r="N45" i="9"/>
  <c r="R45" i="9" s="1"/>
  <c r="E44" i="9"/>
  <c r="I44" i="9"/>
  <c r="L44" i="9"/>
  <c r="O44" i="9" s="1"/>
  <c r="S44" i="9" s="1"/>
  <c r="M44" i="9"/>
  <c r="Q44" i="9" s="1"/>
  <c r="N44" i="9"/>
  <c r="R44" i="9" s="1"/>
  <c r="E43" i="9"/>
  <c r="I43" i="9"/>
  <c r="L43" i="9"/>
  <c r="O43" i="9" s="1"/>
  <c r="S43" i="9" s="1"/>
  <c r="M43" i="9"/>
  <c r="Q43" i="9" s="1"/>
  <c r="N43" i="9"/>
  <c r="R43" i="9" s="1"/>
  <c r="E42" i="9"/>
  <c r="I42" i="9"/>
  <c r="L42" i="9"/>
  <c r="M42" i="9"/>
  <c r="Q42" i="9" s="1"/>
  <c r="N42" i="9"/>
  <c r="R42" i="9" s="1"/>
  <c r="E38" i="9"/>
  <c r="I38" i="9"/>
  <c r="L38" i="9"/>
  <c r="M38" i="9"/>
  <c r="Q38" i="9" s="1"/>
  <c r="N38" i="9"/>
  <c r="R38" i="9" s="1"/>
  <c r="E37" i="9"/>
  <c r="I37" i="9"/>
  <c r="L37" i="9"/>
  <c r="M37" i="9"/>
  <c r="Q37" i="9" s="1"/>
  <c r="N37" i="9"/>
  <c r="R37" i="9" s="1"/>
  <c r="E36" i="9"/>
  <c r="I36" i="9"/>
  <c r="L36" i="9"/>
  <c r="M36" i="9"/>
  <c r="Q36" i="9" s="1"/>
  <c r="N36" i="9"/>
  <c r="R36" i="9" s="1"/>
  <c r="E35" i="9"/>
  <c r="I35" i="9"/>
  <c r="L35" i="9"/>
  <c r="M35" i="9"/>
  <c r="Q35" i="9" s="1"/>
  <c r="N35" i="9"/>
  <c r="R35" i="9" s="1"/>
  <c r="E31" i="9"/>
  <c r="I31" i="9"/>
  <c r="L31" i="9"/>
  <c r="M31" i="9"/>
  <c r="Q31" i="9" s="1"/>
  <c r="N31" i="9"/>
  <c r="R31" i="9" s="1"/>
  <c r="E30" i="9"/>
  <c r="I30" i="9"/>
  <c r="L30" i="9"/>
  <c r="M30" i="9"/>
  <c r="Q30" i="9" s="1"/>
  <c r="N30" i="9"/>
  <c r="R30" i="9" s="1"/>
  <c r="E29" i="9"/>
  <c r="I29" i="9"/>
  <c r="L29" i="9"/>
  <c r="M29" i="9"/>
  <c r="Q29" i="9" s="1"/>
  <c r="N29" i="9"/>
  <c r="R29" i="9" s="1"/>
  <c r="E28" i="9"/>
  <c r="I28" i="9"/>
  <c r="L28" i="9"/>
  <c r="M28" i="9"/>
  <c r="Q28" i="9" s="1"/>
  <c r="N28" i="9"/>
  <c r="R28" i="9" s="1"/>
  <c r="E19" i="9"/>
  <c r="I19" i="9"/>
  <c r="L19" i="9"/>
  <c r="M19" i="9"/>
  <c r="Q19" i="9" s="1"/>
  <c r="N19" i="9"/>
  <c r="R19" i="9" s="1"/>
  <c r="E18" i="9"/>
  <c r="I18" i="9"/>
  <c r="L18" i="9"/>
  <c r="M18" i="9"/>
  <c r="Q18" i="9" s="1"/>
  <c r="N18" i="9"/>
  <c r="R18" i="9" s="1"/>
  <c r="E17" i="9"/>
  <c r="I17" i="9"/>
  <c r="L17" i="9"/>
  <c r="M17" i="9"/>
  <c r="Q17" i="9" s="1"/>
  <c r="N17" i="9"/>
  <c r="R17" i="9" s="1"/>
  <c r="E16" i="9"/>
  <c r="I16" i="9"/>
  <c r="L16" i="9"/>
  <c r="M16" i="9"/>
  <c r="Q16" i="9" s="1"/>
  <c r="N16" i="9"/>
  <c r="R16" i="9" s="1"/>
  <c r="N104" i="9"/>
  <c r="R104" i="9" s="1"/>
  <c r="M104" i="9"/>
  <c r="Q104" i="9" s="1"/>
  <c r="L104" i="9"/>
  <c r="I104" i="9"/>
  <c r="E104" i="9"/>
  <c r="N103" i="9"/>
  <c r="R103" i="9" s="1"/>
  <c r="M103" i="9"/>
  <c r="Q103" i="9" s="1"/>
  <c r="L103" i="9"/>
  <c r="I103" i="9"/>
  <c r="E103" i="9"/>
  <c r="N102" i="9"/>
  <c r="R102" i="9" s="1"/>
  <c r="M102" i="9"/>
  <c r="Q102" i="9" s="1"/>
  <c r="L102" i="9"/>
  <c r="I102" i="9"/>
  <c r="E102" i="9"/>
  <c r="N101" i="9"/>
  <c r="R101" i="9" s="1"/>
  <c r="M101" i="9"/>
  <c r="Q101" i="9" s="1"/>
  <c r="L101" i="9"/>
  <c r="I101" i="9"/>
  <c r="E101" i="9"/>
  <c r="N100" i="9"/>
  <c r="R100" i="9" s="1"/>
  <c r="M100" i="9"/>
  <c r="Q100" i="9" s="1"/>
  <c r="L100" i="9"/>
  <c r="I100" i="9"/>
  <c r="E100" i="9"/>
  <c r="N99" i="9"/>
  <c r="R99" i="9" s="1"/>
  <c r="M99" i="9"/>
  <c r="Q99" i="9" s="1"/>
  <c r="L99" i="9"/>
  <c r="I99" i="9"/>
  <c r="E99" i="9"/>
  <c r="N98" i="9"/>
  <c r="R98" i="9" s="1"/>
  <c r="M98" i="9"/>
  <c r="Q98" i="9" s="1"/>
  <c r="L98" i="9"/>
  <c r="I98" i="9"/>
  <c r="E98" i="9"/>
  <c r="N97" i="9"/>
  <c r="R97" i="9" s="1"/>
  <c r="M97" i="9"/>
  <c r="Q97" i="9" s="1"/>
  <c r="L97" i="9"/>
  <c r="I97" i="9"/>
  <c r="E97" i="9"/>
  <c r="N96" i="9"/>
  <c r="R96" i="9" s="1"/>
  <c r="M96" i="9"/>
  <c r="Q96" i="9" s="1"/>
  <c r="L96" i="9"/>
  <c r="I96" i="9"/>
  <c r="E96" i="9"/>
  <c r="N95" i="9"/>
  <c r="R95" i="9" s="1"/>
  <c r="M95" i="9"/>
  <c r="Q95" i="9" s="1"/>
  <c r="L95" i="9"/>
  <c r="I95" i="9"/>
  <c r="E95" i="9"/>
  <c r="N94" i="9"/>
  <c r="R94" i="9" s="1"/>
  <c r="M94" i="9"/>
  <c r="Q94" i="9" s="1"/>
  <c r="L94" i="9"/>
  <c r="I94" i="9"/>
  <c r="E94" i="9"/>
  <c r="N93" i="9"/>
  <c r="R93" i="9" s="1"/>
  <c r="M93" i="9"/>
  <c r="Q93" i="9" s="1"/>
  <c r="L93" i="9"/>
  <c r="I93" i="9"/>
  <c r="E93" i="9"/>
  <c r="N92" i="9"/>
  <c r="R92" i="9" s="1"/>
  <c r="M92" i="9"/>
  <c r="Q92" i="9" s="1"/>
  <c r="L92" i="9"/>
  <c r="I92" i="9"/>
  <c r="E92" i="9"/>
  <c r="N91" i="9"/>
  <c r="R91" i="9" s="1"/>
  <c r="M91" i="9"/>
  <c r="Q91" i="9" s="1"/>
  <c r="L91" i="9"/>
  <c r="I91" i="9"/>
  <c r="E91" i="9"/>
  <c r="N90" i="9"/>
  <c r="R90" i="9" s="1"/>
  <c r="M90" i="9"/>
  <c r="Q90" i="9" s="1"/>
  <c r="L90" i="9"/>
  <c r="I90" i="9"/>
  <c r="E90" i="9"/>
  <c r="N89" i="9"/>
  <c r="R89" i="9" s="1"/>
  <c r="M89" i="9"/>
  <c r="Q89" i="9" s="1"/>
  <c r="L89" i="9"/>
  <c r="I89" i="9"/>
  <c r="E89" i="9"/>
  <c r="N88" i="9"/>
  <c r="R88" i="9" s="1"/>
  <c r="M88" i="9"/>
  <c r="Q88" i="9" s="1"/>
  <c r="L88" i="9"/>
  <c r="I88" i="9"/>
  <c r="E88" i="9"/>
  <c r="N87" i="9"/>
  <c r="R87" i="9" s="1"/>
  <c r="M87" i="9"/>
  <c r="Q87" i="9" s="1"/>
  <c r="L87" i="9"/>
  <c r="I87" i="9"/>
  <c r="E87" i="9"/>
  <c r="N86" i="9"/>
  <c r="R86" i="9" s="1"/>
  <c r="M86" i="9"/>
  <c r="Q86" i="9" s="1"/>
  <c r="L86" i="9"/>
  <c r="I86" i="9"/>
  <c r="E86" i="9"/>
  <c r="N85" i="9"/>
  <c r="R85" i="9" s="1"/>
  <c r="M85" i="9"/>
  <c r="Q85" i="9" s="1"/>
  <c r="L85" i="9"/>
  <c r="I85" i="9"/>
  <c r="E85" i="9"/>
  <c r="N84" i="9"/>
  <c r="R84" i="9" s="1"/>
  <c r="M84" i="9"/>
  <c r="Q84" i="9" s="1"/>
  <c r="L84" i="9"/>
  <c r="I84" i="9"/>
  <c r="E84" i="9"/>
  <c r="N83" i="9"/>
  <c r="R83" i="9" s="1"/>
  <c r="M83" i="9"/>
  <c r="Q83" i="9" s="1"/>
  <c r="L83" i="9"/>
  <c r="I83" i="9"/>
  <c r="E83" i="9"/>
  <c r="N82" i="9"/>
  <c r="R82" i="9" s="1"/>
  <c r="M82" i="9"/>
  <c r="Q82" i="9" s="1"/>
  <c r="L82" i="9"/>
  <c r="I82" i="9"/>
  <c r="E82" i="9"/>
  <c r="N81" i="9"/>
  <c r="R81" i="9" s="1"/>
  <c r="M81" i="9"/>
  <c r="Q81" i="9" s="1"/>
  <c r="L81" i="9"/>
  <c r="I81" i="9"/>
  <c r="E81" i="9"/>
  <c r="N80" i="9"/>
  <c r="R80" i="9" s="1"/>
  <c r="M80" i="9"/>
  <c r="Q80" i="9" s="1"/>
  <c r="L80" i="9"/>
  <c r="I80" i="9"/>
  <c r="E80" i="9"/>
  <c r="N79" i="9"/>
  <c r="R79" i="9" s="1"/>
  <c r="M79" i="9"/>
  <c r="Q79" i="9" s="1"/>
  <c r="L79" i="9"/>
  <c r="I79" i="9"/>
  <c r="E79" i="9"/>
  <c r="N78" i="9"/>
  <c r="R78" i="9" s="1"/>
  <c r="M78" i="9"/>
  <c r="Q78" i="9" s="1"/>
  <c r="L78" i="9"/>
  <c r="I78" i="9"/>
  <c r="E78" i="9"/>
  <c r="N77" i="9"/>
  <c r="R77" i="9" s="1"/>
  <c r="M77" i="9"/>
  <c r="Q77" i="9" s="1"/>
  <c r="L77" i="9"/>
  <c r="I77" i="9"/>
  <c r="E77" i="9"/>
  <c r="N76" i="9"/>
  <c r="R76" i="9" s="1"/>
  <c r="M76" i="9"/>
  <c r="Q76" i="9" s="1"/>
  <c r="L76" i="9"/>
  <c r="I76" i="9"/>
  <c r="E76" i="9"/>
  <c r="N75" i="9"/>
  <c r="R75" i="9" s="1"/>
  <c r="M75" i="9"/>
  <c r="Q75" i="9" s="1"/>
  <c r="L75" i="9"/>
  <c r="I75" i="9"/>
  <c r="E75" i="9"/>
  <c r="N74" i="9"/>
  <c r="R74" i="9" s="1"/>
  <c r="M74" i="9"/>
  <c r="Q74" i="9" s="1"/>
  <c r="L74" i="9"/>
  <c r="I74" i="9"/>
  <c r="E74" i="9"/>
  <c r="E114" i="9"/>
  <c r="I114" i="9"/>
  <c r="L114" i="9"/>
  <c r="M114" i="9"/>
  <c r="Q114" i="9" s="1"/>
  <c r="N114" i="9"/>
  <c r="R114" i="9" s="1"/>
  <c r="E113" i="9"/>
  <c r="I113" i="9"/>
  <c r="L113" i="9"/>
  <c r="M113" i="9"/>
  <c r="Q113" i="9" s="1"/>
  <c r="N113" i="9"/>
  <c r="R113" i="9" s="1"/>
  <c r="E112" i="9"/>
  <c r="I112" i="9"/>
  <c r="L112" i="9"/>
  <c r="M112" i="9"/>
  <c r="Q112" i="9" s="1"/>
  <c r="N112" i="9"/>
  <c r="R112" i="9" s="1"/>
  <c r="E111" i="9"/>
  <c r="I111" i="9"/>
  <c r="L111" i="9"/>
  <c r="M111" i="9"/>
  <c r="Q111" i="9" s="1"/>
  <c r="N111" i="9"/>
  <c r="R111" i="9" s="1"/>
  <c r="E110" i="9"/>
  <c r="I110" i="9"/>
  <c r="L110" i="9"/>
  <c r="M110" i="9"/>
  <c r="Q110" i="9" s="1"/>
  <c r="N110" i="9"/>
  <c r="R110" i="9" s="1"/>
  <c r="E109" i="9"/>
  <c r="I109" i="9"/>
  <c r="L109" i="9"/>
  <c r="M109" i="9"/>
  <c r="Q109" i="9" s="1"/>
  <c r="N109" i="9"/>
  <c r="R109" i="9" s="1"/>
  <c r="E108" i="9"/>
  <c r="I108" i="9"/>
  <c r="L108" i="9"/>
  <c r="M108" i="9"/>
  <c r="Q108" i="9" s="1"/>
  <c r="N108" i="9"/>
  <c r="R108" i="9" s="1"/>
  <c r="E107" i="9"/>
  <c r="I107" i="9"/>
  <c r="L107" i="9"/>
  <c r="M107" i="9"/>
  <c r="Q107" i="9" s="1"/>
  <c r="N107" i="9"/>
  <c r="R107" i="9" s="1"/>
  <c r="E106" i="9"/>
  <c r="I106" i="9"/>
  <c r="L106" i="9"/>
  <c r="M106" i="9"/>
  <c r="Q106" i="9" s="1"/>
  <c r="N106" i="9"/>
  <c r="R106" i="9" s="1"/>
  <c r="E73" i="9"/>
  <c r="I73" i="9"/>
  <c r="L73" i="9"/>
  <c r="M73" i="9"/>
  <c r="Q73" i="9" s="1"/>
  <c r="N73" i="9"/>
  <c r="R73" i="9" s="1"/>
  <c r="E72" i="9"/>
  <c r="I72" i="9"/>
  <c r="L72" i="9"/>
  <c r="M72" i="9"/>
  <c r="Q72" i="9" s="1"/>
  <c r="N72" i="9"/>
  <c r="R72" i="9" s="1"/>
  <c r="E129" i="9"/>
  <c r="I129" i="9"/>
  <c r="L129" i="9"/>
  <c r="M129" i="9"/>
  <c r="Q129" i="9" s="1"/>
  <c r="N129" i="9"/>
  <c r="R129" i="9" s="1"/>
  <c r="E128" i="9"/>
  <c r="I128" i="9"/>
  <c r="L128" i="9"/>
  <c r="M128" i="9"/>
  <c r="Q128" i="9" s="1"/>
  <c r="N128" i="9"/>
  <c r="R128" i="9" s="1"/>
  <c r="E127" i="9"/>
  <c r="I127" i="9"/>
  <c r="L127" i="9"/>
  <c r="M127" i="9"/>
  <c r="Q127" i="9" s="1"/>
  <c r="N127" i="9"/>
  <c r="R127" i="9" s="1"/>
  <c r="E126" i="9"/>
  <c r="I126" i="9"/>
  <c r="L126" i="9"/>
  <c r="M126" i="9"/>
  <c r="Q126" i="9" s="1"/>
  <c r="N126" i="9"/>
  <c r="R126" i="9" s="1"/>
  <c r="E137" i="9"/>
  <c r="I137" i="9"/>
  <c r="L137" i="9"/>
  <c r="M137" i="9"/>
  <c r="Q137" i="9" s="1"/>
  <c r="N137" i="9"/>
  <c r="R137" i="9" s="1"/>
  <c r="E136" i="9"/>
  <c r="I136" i="9"/>
  <c r="L136" i="9"/>
  <c r="M136" i="9"/>
  <c r="Q136" i="9" s="1"/>
  <c r="N136" i="9"/>
  <c r="R136" i="9" s="1"/>
  <c r="E135" i="9"/>
  <c r="I135" i="9"/>
  <c r="L135" i="9"/>
  <c r="M135" i="9"/>
  <c r="Q135" i="9" s="1"/>
  <c r="N135" i="9"/>
  <c r="R135" i="9" s="1"/>
  <c r="E134" i="9"/>
  <c r="I134" i="9"/>
  <c r="L134" i="9"/>
  <c r="M134" i="9"/>
  <c r="Q134" i="9" s="1"/>
  <c r="N134" i="9"/>
  <c r="R134" i="9" s="1"/>
  <c r="E149" i="9"/>
  <c r="I149" i="9"/>
  <c r="L149" i="9"/>
  <c r="M149" i="9"/>
  <c r="Q149" i="9" s="1"/>
  <c r="N149" i="9"/>
  <c r="R149" i="9" s="1"/>
  <c r="E148" i="9"/>
  <c r="I148" i="9"/>
  <c r="L148" i="9"/>
  <c r="M148" i="9"/>
  <c r="Q148" i="9" s="1"/>
  <c r="N148" i="9"/>
  <c r="R148" i="9" s="1"/>
  <c r="E147" i="9"/>
  <c r="I147" i="9"/>
  <c r="L147" i="9"/>
  <c r="M147" i="9"/>
  <c r="Q147" i="9" s="1"/>
  <c r="N147" i="9"/>
  <c r="R147" i="9" s="1"/>
  <c r="E146" i="9"/>
  <c r="I146" i="9"/>
  <c r="L146" i="9"/>
  <c r="M146" i="9"/>
  <c r="Q146" i="9" s="1"/>
  <c r="N146" i="9"/>
  <c r="R146" i="9" s="1"/>
  <c r="E161" i="9"/>
  <c r="I161" i="9"/>
  <c r="L161" i="9"/>
  <c r="M161" i="9"/>
  <c r="Q161" i="9" s="1"/>
  <c r="N161" i="9"/>
  <c r="R161" i="9" s="1"/>
  <c r="E160" i="9"/>
  <c r="I160" i="9"/>
  <c r="L160" i="9"/>
  <c r="M160" i="9"/>
  <c r="Q160" i="9" s="1"/>
  <c r="N160" i="9"/>
  <c r="R160" i="9" s="1"/>
  <c r="E159" i="9"/>
  <c r="I159" i="9"/>
  <c r="L159" i="9"/>
  <c r="M159" i="9"/>
  <c r="Q159" i="9" s="1"/>
  <c r="N159" i="9"/>
  <c r="R159" i="9" s="1"/>
  <c r="E158" i="9"/>
  <c r="I158" i="9"/>
  <c r="L158" i="9"/>
  <c r="M158" i="9"/>
  <c r="Q158" i="9" s="1"/>
  <c r="N158" i="9"/>
  <c r="R158" i="9" s="1"/>
  <c r="E172" i="9"/>
  <c r="I172" i="9"/>
  <c r="L172" i="9"/>
  <c r="M172" i="9"/>
  <c r="Q172" i="9" s="1"/>
  <c r="N172" i="9"/>
  <c r="R172" i="9" s="1"/>
  <c r="E171" i="9"/>
  <c r="I171" i="9"/>
  <c r="L171" i="9"/>
  <c r="M171" i="9"/>
  <c r="Q171" i="9" s="1"/>
  <c r="N171" i="9"/>
  <c r="R171" i="9" s="1"/>
  <c r="E170" i="9"/>
  <c r="I170" i="9"/>
  <c r="L170" i="9"/>
  <c r="M170" i="9"/>
  <c r="Q170" i="9" s="1"/>
  <c r="N170" i="9"/>
  <c r="R170" i="9" s="1"/>
  <c r="E169" i="9"/>
  <c r="I169" i="9"/>
  <c r="L169" i="9"/>
  <c r="M169" i="9"/>
  <c r="Q169" i="9" s="1"/>
  <c r="N169" i="9"/>
  <c r="R169" i="9" s="1"/>
  <c r="E195" i="9"/>
  <c r="I195" i="9"/>
  <c r="L195" i="9"/>
  <c r="M195" i="9"/>
  <c r="Q195" i="9" s="1"/>
  <c r="N195" i="9"/>
  <c r="R195" i="9" s="1"/>
  <c r="E194" i="9"/>
  <c r="I194" i="9"/>
  <c r="L194" i="9"/>
  <c r="M194" i="9"/>
  <c r="Q194" i="9" s="1"/>
  <c r="N194" i="9"/>
  <c r="R194" i="9" s="1"/>
  <c r="E193" i="9"/>
  <c r="I193" i="9"/>
  <c r="L193" i="9"/>
  <c r="M193" i="9"/>
  <c r="Q193" i="9" s="1"/>
  <c r="N193" i="9"/>
  <c r="R193" i="9" s="1"/>
  <c r="E192" i="9"/>
  <c r="I192" i="9"/>
  <c r="L192" i="9"/>
  <c r="M192" i="9"/>
  <c r="Q192" i="9" s="1"/>
  <c r="N192" i="9"/>
  <c r="R192" i="9" s="1"/>
  <c r="E209" i="9"/>
  <c r="I209" i="9"/>
  <c r="L209" i="9"/>
  <c r="M209" i="9"/>
  <c r="Q209" i="9" s="1"/>
  <c r="N209" i="9"/>
  <c r="R209" i="9" s="1"/>
  <c r="E208" i="9"/>
  <c r="I208" i="9"/>
  <c r="L208" i="9"/>
  <c r="M208" i="9"/>
  <c r="Q208" i="9" s="1"/>
  <c r="N208" i="9"/>
  <c r="R208" i="9" s="1"/>
  <c r="E207" i="9"/>
  <c r="I207" i="9"/>
  <c r="L207" i="9"/>
  <c r="M207" i="9"/>
  <c r="Q207" i="9" s="1"/>
  <c r="N207" i="9"/>
  <c r="R207" i="9" s="1"/>
  <c r="E206" i="9"/>
  <c r="I206" i="9"/>
  <c r="L206" i="9"/>
  <c r="M206" i="9"/>
  <c r="Q206" i="9" s="1"/>
  <c r="N206" i="9"/>
  <c r="R206" i="9" s="1"/>
  <c r="E218" i="9"/>
  <c r="I218" i="9"/>
  <c r="L218" i="9"/>
  <c r="M218" i="9"/>
  <c r="Q218" i="9" s="1"/>
  <c r="N218" i="9"/>
  <c r="R218" i="9" s="1"/>
  <c r="E217" i="9"/>
  <c r="I217" i="9"/>
  <c r="L217" i="9"/>
  <c r="M217" i="9"/>
  <c r="Q217" i="9" s="1"/>
  <c r="N217" i="9"/>
  <c r="R217" i="9" s="1"/>
  <c r="E216" i="9"/>
  <c r="I216" i="9"/>
  <c r="L216" i="9"/>
  <c r="M216" i="9"/>
  <c r="Q216" i="9" s="1"/>
  <c r="N216" i="9"/>
  <c r="R216" i="9" s="1"/>
  <c r="E214" i="9"/>
  <c r="I214" i="9"/>
  <c r="L214" i="9"/>
  <c r="M214" i="9"/>
  <c r="Q214" i="9" s="1"/>
  <c r="N214" i="9"/>
  <c r="R214" i="9" s="1"/>
  <c r="K237" i="9"/>
  <c r="K236" i="9"/>
  <c r="K235" i="9"/>
  <c r="K234" i="9"/>
  <c r="K233" i="9"/>
  <c r="K232" i="9"/>
  <c r="K231" i="9"/>
  <c r="K230" i="9"/>
  <c r="K229" i="9"/>
  <c r="H231" i="9"/>
  <c r="H230" i="9"/>
  <c r="H233" i="9"/>
  <c r="H229" i="9"/>
  <c r="K170" i="2"/>
  <c r="K169" i="2"/>
  <c r="K168" i="2"/>
  <c r="K167" i="2"/>
  <c r="K166" i="2"/>
  <c r="K165" i="2"/>
  <c r="K164" i="2"/>
  <c r="K163" i="2"/>
  <c r="K162" i="2"/>
  <c r="H165" i="2"/>
  <c r="H166" i="2"/>
  <c r="H164" i="2"/>
  <c r="O182" i="8"/>
  <c r="O181" i="8"/>
  <c r="O180" i="8"/>
  <c r="O179" i="8"/>
  <c r="O178" i="8"/>
  <c r="O177" i="8"/>
  <c r="O176" i="8"/>
  <c r="O175" i="8"/>
  <c r="O174" i="8"/>
  <c r="H180" i="8"/>
  <c r="H182" i="8"/>
  <c r="H181" i="8"/>
  <c r="H179" i="8"/>
  <c r="H178" i="8"/>
  <c r="H177" i="8"/>
  <c r="O198" i="7"/>
  <c r="O240" i="9"/>
  <c r="N236" i="9" s="1"/>
  <c r="K177" i="8"/>
  <c r="K178" i="8"/>
  <c r="K176" i="8"/>
  <c r="H176" i="8"/>
  <c r="O160" i="1"/>
  <c r="O159" i="1"/>
  <c r="O158" i="1"/>
  <c r="O157" i="1"/>
  <c r="O156" i="1"/>
  <c r="O155" i="1"/>
  <c r="O154" i="1"/>
  <c r="O153" i="1"/>
  <c r="O152" i="1"/>
  <c r="H155" i="1"/>
  <c r="H154" i="1"/>
  <c r="H153" i="1"/>
  <c r="K155" i="1"/>
  <c r="K154" i="1"/>
  <c r="K153" i="1"/>
  <c r="O163" i="1"/>
  <c r="O133" i="1" l="1"/>
  <c r="S133" i="1" s="1"/>
  <c r="O131" i="1"/>
  <c r="S131" i="1" s="1"/>
  <c r="O147" i="2"/>
  <c r="S147" i="2" s="1"/>
  <c r="O213" i="9"/>
  <c r="S213" i="9" s="1"/>
  <c r="O42" i="9"/>
  <c r="S42" i="9" s="1"/>
  <c r="O65" i="9"/>
  <c r="S65" i="9" s="1"/>
  <c r="O66" i="9"/>
  <c r="S66" i="9" s="1"/>
  <c r="O156" i="8"/>
  <c r="S156" i="8" s="1"/>
  <c r="O152" i="8"/>
  <c r="S152" i="8" s="1"/>
  <c r="O145" i="2"/>
  <c r="S145" i="2" s="1"/>
  <c r="O30" i="9"/>
  <c r="S30" i="9" s="1"/>
  <c r="O56" i="9"/>
  <c r="S56" i="9" s="1"/>
  <c r="N176" i="8"/>
  <c r="O45" i="9"/>
  <c r="S45" i="9" s="1"/>
  <c r="O38" i="9"/>
  <c r="S38" i="9" s="1"/>
  <c r="O31" i="9"/>
  <c r="S31" i="9" s="1"/>
  <c r="O35" i="9"/>
  <c r="S35" i="9" s="1"/>
  <c r="O29" i="9"/>
  <c r="S29" i="9" s="1"/>
  <c r="O18" i="9"/>
  <c r="S18" i="9" s="1"/>
  <c r="O37" i="9"/>
  <c r="S37" i="9" s="1"/>
  <c r="O36" i="9"/>
  <c r="S36" i="9" s="1"/>
  <c r="O19" i="9"/>
  <c r="S19" i="9" s="1"/>
  <c r="O17" i="9"/>
  <c r="S17" i="9" s="1"/>
  <c r="O28" i="9"/>
  <c r="S28" i="9" s="1"/>
  <c r="O104" i="9"/>
  <c r="S104" i="9" s="1"/>
  <c r="O93" i="9"/>
  <c r="S93" i="9" s="1"/>
  <c r="O16" i="9"/>
  <c r="S16" i="9" s="1"/>
  <c r="O100" i="9"/>
  <c r="S100" i="9" s="1"/>
  <c r="O74" i="9"/>
  <c r="S74" i="9" s="1"/>
  <c r="O103" i="9"/>
  <c r="S103" i="9" s="1"/>
  <c r="O82" i="9"/>
  <c r="S82" i="9" s="1"/>
  <c r="O76" i="9"/>
  <c r="S76" i="9" s="1"/>
  <c r="O84" i="9"/>
  <c r="S84" i="9" s="1"/>
  <c r="O92" i="9"/>
  <c r="S92" i="9" s="1"/>
  <c r="O99" i="9"/>
  <c r="S99" i="9" s="1"/>
  <c r="O78" i="9"/>
  <c r="S78" i="9" s="1"/>
  <c r="O102" i="9"/>
  <c r="S102" i="9" s="1"/>
  <c r="O77" i="9"/>
  <c r="S77" i="9" s="1"/>
  <c r="O87" i="9"/>
  <c r="S87" i="9" s="1"/>
  <c r="O96" i="9"/>
  <c r="S96" i="9" s="1"/>
  <c r="O101" i="9"/>
  <c r="S101" i="9" s="1"/>
  <c r="O86" i="9"/>
  <c r="S86" i="9" s="1"/>
  <c r="O80" i="9"/>
  <c r="S80" i="9" s="1"/>
  <c r="O83" i="9"/>
  <c r="S83" i="9" s="1"/>
  <c r="O97" i="9"/>
  <c r="S97" i="9" s="1"/>
  <c r="O75" i="9"/>
  <c r="S75" i="9" s="1"/>
  <c r="O85" i="9"/>
  <c r="S85" i="9" s="1"/>
  <c r="O88" i="9"/>
  <c r="S88" i="9" s="1"/>
  <c r="O91" i="9"/>
  <c r="S91" i="9" s="1"/>
  <c r="O94" i="9"/>
  <c r="S94" i="9" s="1"/>
  <c r="O95" i="9"/>
  <c r="S95" i="9" s="1"/>
  <c r="O98" i="9"/>
  <c r="S98" i="9" s="1"/>
  <c r="O90" i="9"/>
  <c r="S90" i="9" s="1"/>
  <c r="O79" i="9"/>
  <c r="S79" i="9" s="1"/>
  <c r="O89" i="9"/>
  <c r="S89" i="9" s="1"/>
  <c r="O81" i="9"/>
  <c r="S81" i="9" s="1"/>
  <c r="O112" i="9"/>
  <c r="S112" i="9" s="1"/>
  <c r="O113" i="9"/>
  <c r="S113" i="9" s="1"/>
  <c r="O111" i="9"/>
  <c r="S111" i="9" s="1"/>
  <c r="O114" i="9"/>
  <c r="S114" i="9" s="1"/>
  <c r="O107" i="9"/>
  <c r="S107" i="9" s="1"/>
  <c r="O109" i="9"/>
  <c r="S109" i="9" s="1"/>
  <c r="O106" i="9"/>
  <c r="S106" i="9" s="1"/>
  <c r="O136" i="9"/>
  <c r="S136" i="9" s="1"/>
  <c r="O108" i="9"/>
  <c r="S108" i="9" s="1"/>
  <c r="O110" i="9"/>
  <c r="S110" i="9" s="1"/>
  <c r="O73" i="9"/>
  <c r="S73" i="9" s="1"/>
  <c r="N163" i="2"/>
  <c r="O128" i="9"/>
  <c r="S128" i="9" s="1"/>
  <c r="O134" i="9"/>
  <c r="S134" i="9" s="1"/>
  <c r="O127" i="9"/>
  <c r="S127" i="9" s="1"/>
  <c r="O135" i="9"/>
  <c r="S135" i="9" s="1"/>
  <c r="O126" i="9"/>
  <c r="S126" i="9" s="1"/>
  <c r="O72" i="9"/>
  <c r="S72" i="9" s="1"/>
  <c r="O137" i="9"/>
  <c r="S137" i="9" s="1"/>
  <c r="O129" i="9"/>
  <c r="S129" i="9" s="1"/>
  <c r="O148" i="9"/>
  <c r="S148" i="9" s="1"/>
  <c r="O146" i="9"/>
  <c r="S146" i="9" s="1"/>
  <c r="O149" i="9"/>
  <c r="S149" i="9" s="1"/>
  <c r="O147" i="9"/>
  <c r="S147" i="9" s="1"/>
  <c r="O158" i="9"/>
  <c r="S158" i="9" s="1"/>
  <c r="O160" i="9"/>
  <c r="S160" i="9" s="1"/>
  <c r="O161" i="9"/>
  <c r="S161" i="9" s="1"/>
  <c r="O159" i="9"/>
  <c r="S159" i="9" s="1"/>
  <c r="O170" i="9"/>
  <c r="S170" i="9" s="1"/>
  <c r="O171" i="9"/>
  <c r="S171" i="9" s="1"/>
  <c r="O169" i="9"/>
  <c r="S169" i="9" s="1"/>
  <c r="O172" i="9"/>
  <c r="S172" i="9" s="1"/>
  <c r="O192" i="9"/>
  <c r="S192" i="9" s="1"/>
  <c r="O195" i="9"/>
  <c r="S195" i="9" s="1"/>
  <c r="O207" i="9"/>
  <c r="S207" i="9" s="1"/>
  <c r="O193" i="9"/>
  <c r="S193" i="9" s="1"/>
  <c r="O194" i="9"/>
  <c r="S194" i="9" s="1"/>
  <c r="O206" i="9"/>
  <c r="S206" i="9" s="1"/>
  <c r="O209" i="9"/>
  <c r="S209" i="9" s="1"/>
  <c r="O208" i="9"/>
  <c r="S208" i="9" s="1"/>
  <c r="O218" i="9"/>
  <c r="S218" i="9" s="1"/>
  <c r="O216" i="9"/>
  <c r="S216" i="9" s="1"/>
  <c r="O214" i="9"/>
  <c r="S214" i="9" s="1"/>
  <c r="O217" i="9"/>
  <c r="S217" i="9" s="1"/>
  <c r="N231" i="9"/>
  <c r="N237" i="9"/>
  <c r="N229" i="9"/>
  <c r="N230" i="9"/>
  <c r="N232" i="9"/>
  <c r="N233" i="9"/>
  <c r="N234" i="9"/>
  <c r="N235" i="9"/>
  <c r="N177" i="8"/>
  <c r="N178" i="8"/>
  <c r="N166" i="2"/>
  <c r="N167" i="2"/>
  <c r="N169" i="2"/>
  <c r="N164" i="2"/>
  <c r="N165" i="2"/>
  <c r="N168" i="2"/>
  <c r="N162" i="2"/>
  <c r="N155" i="1"/>
  <c r="N153" i="1"/>
  <c r="N154" i="1"/>
  <c r="E11" i="1" l="1"/>
  <c r="I11" i="1"/>
  <c r="L11" i="1"/>
  <c r="M11" i="1"/>
  <c r="Q11" i="1" s="1"/>
  <c r="N11" i="1"/>
  <c r="R11" i="1" s="1"/>
  <c r="N54" i="1"/>
  <c r="R54" i="1" s="1"/>
  <c r="M54" i="1"/>
  <c r="Q54" i="1" s="1"/>
  <c r="L54" i="1"/>
  <c r="I54" i="1"/>
  <c r="E54" i="1"/>
  <c r="N53" i="1"/>
  <c r="R53" i="1" s="1"/>
  <c r="M53" i="1"/>
  <c r="Q53" i="1" s="1"/>
  <c r="L53" i="1"/>
  <c r="I53" i="1"/>
  <c r="E53" i="1"/>
  <c r="N52" i="1"/>
  <c r="R52" i="1" s="1"/>
  <c r="M52" i="1"/>
  <c r="Q52" i="1" s="1"/>
  <c r="L52" i="1"/>
  <c r="I52" i="1"/>
  <c r="E52" i="1"/>
  <c r="N51" i="1"/>
  <c r="R51" i="1" s="1"/>
  <c r="M51" i="1"/>
  <c r="Q51" i="1" s="1"/>
  <c r="L51" i="1"/>
  <c r="I51" i="1"/>
  <c r="E51" i="1"/>
  <c r="N178" i="7"/>
  <c r="R178" i="7" s="1"/>
  <c r="M178" i="7"/>
  <c r="Q178" i="7" s="1"/>
  <c r="L178" i="7"/>
  <c r="I178" i="7"/>
  <c r="E178" i="7"/>
  <c r="N177" i="7"/>
  <c r="R177" i="7" s="1"/>
  <c r="M177" i="7"/>
  <c r="Q177" i="7" s="1"/>
  <c r="L177" i="7"/>
  <c r="I177" i="7"/>
  <c r="E177" i="7"/>
  <c r="N176" i="7"/>
  <c r="R176" i="7" s="1"/>
  <c r="M176" i="7"/>
  <c r="Q176" i="7" s="1"/>
  <c r="L176" i="7"/>
  <c r="I176" i="7"/>
  <c r="O176" i="7" s="1"/>
  <c r="S176" i="7" s="1"/>
  <c r="E176" i="7"/>
  <c r="N174" i="7"/>
  <c r="R174" i="7" s="1"/>
  <c r="M174" i="7"/>
  <c r="Q174" i="7" s="1"/>
  <c r="L174" i="7"/>
  <c r="I174" i="7"/>
  <c r="E174" i="7"/>
  <c r="N169" i="7"/>
  <c r="R169" i="7" s="1"/>
  <c r="M169" i="7"/>
  <c r="Q169" i="7" s="1"/>
  <c r="L169" i="7"/>
  <c r="I169" i="7"/>
  <c r="E169" i="7"/>
  <c r="N168" i="7"/>
  <c r="R168" i="7" s="1"/>
  <c r="M168" i="7"/>
  <c r="Q168" i="7" s="1"/>
  <c r="L168" i="7"/>
  <c r="I168" i="7"/>
  <c r="E168" i="7"/>
  <c r="N167" i="7"/>
  <c r="R167" i="7" s="1"/>
  <c r="M167" i="7"/>
  <c r="Q167" i="7" s="1"/>
  <c r="L167" i="7"/>
  <c r="I167" i="7"/>
  <c r="E167" i="7"/>
  <c r="N166" i="7"/>
  <c r="R166" i="7" s="1"/>
  <c r="M166" i="7"/>
  <c r="Q166" i="7" s="1"/>
  <c r="L166" i="7"/>
  <c r="I166" i="7"/>
  <c r="E166" i="7"/>
  <c r="N155" i="7"/>
  <c r="R155" i="7" s="1"/>
  <c r="M155" i="7"/>
  <c r="Q155" i="7" s="1"/>
  <c r="L155" i="7"/>
  <c r="I155" i="7"/>
  <c r="E155" i="7"/>
  <c r="N154" i="7"/>
  <c r="R154" i="7" s="1"/>
  <c r="M154" i="7"/>
  <c r="Q154" i="7" s="1"/>
  <c r="L154" i="7"/>
  <c r="I154" i="7"/>
  <c r="E154" i="7"/>
  <c r="N153" i="7"/>
  <c r="R153" i="7" s="1"/>
  <c r="M153" i="7"/>
  <c r="Q153" i="7" s="1"/>
  <c r="L153" i="7"/>
  <c r="I153" i="7"/>
  <c r="E153" i="7"/>
  <c r="N152" i="7"/>
  <c r="R152" i="7" s="1"/>
  <c r="M152" i="7"/>
  <c r="Q152" i="7" s="1"/>
  <c r="L152" i="7"/>
  <c r="I152" i="7"/>
  <c r="E152" i="7"/>
  <c r="N132" i="7"/>
  <c r="R132" i="7" s="1"/>
  <c r="M132" i="7"/>
  <c r="Q132" i="7" s="1"/>
  <c r="L132" i="7"/>
  <c r="I132" i="7"/>
  <c r="E132" i="7"/>
  <c r="N131" i="7"/>
  <c r="R131" i="7" s="1"/>
  <c r="M131" i="7"/>
  <c r="Q131" i="7" s="1"/>
  <c r="L131" i="7"/>
  <c r="I131" i="7"/>
  <c r="E131" i="7"/>
  <c r="N130" i="7"/>
  <c r="R130" i="7" s="1"/>
  <c r="M130" i="7"/>
  <c r="Q130" i="7" s="1"/>
  <c r="L130" i="7"/>
  <c r="I130" i="7"/>
  <c r="E130" i="7"/>
  <c r="N129" i="7"/>
  <c r="R129" i="7" s="1"/>
  <c r="M129" i="7"/>
  <c r="Q129" i="7" s="1"/>
  <c r="L129" i="7"/>
  <c r="I129" i="7"/>
  <c r="E129" i="7"/>
  <c r="N121" i="7"/>
  <c r="R121" i="7" s="1"/>
  <c r="M121" i="7"/>
  <c r="Q121" i="7" s="1"/>
  <c r="L121" i="7"/>
  <c r="I121" i="7"/>
  <c r="E121" i="7"/>
  <c r="N120" i="7"/>
  <c r="R120" i="7" s="1"/>
  <c r="M120" i="7"/>
  <c r="Q120" i="7" s="1"/>
  <c r="L120" i="7"/>
  <c r="I120" i="7"/>
  <c r="E120" i="7"/>
  <c r="N119" i="7"/>
  <c r="R119" i="7" s="1"/>
  <c r="M119" i="7"/>
  <c r="Q119" i="7" s="1"/>
  <c r="L119" i="7"/>
  <c r="I119" i="7"/>
  <c r="E119" i="7"/>
  <c r="N118" i="7"/>
  <c r="R118" i="7" s="1"/>
  <c r="M118" i="7"/>
  <c r="Q118" i="7" s="1"/>
  <c r="L118" i="7"/>
  <c r="I118" i="7"/>
  <c r="E118" i="7"/>
  <c r="N109" i="7"/>
  <c r="R109" i="7" s="1"/>
  <c r="M109" i="7"/>
  <c r="Q109" i="7" s="1"/>
  <c r="L109" i="7"/>
  <c r="I109" i="7"/>
  <c r="E109" i="7"/>
  <c r="N108" i="7"/>
  <c r="R108" i="7" s="1"/>
  <c r="M108" i="7"/>
  <c r="Q108" i="7" s="1"/>
  <c r="L108" i="7"/>
  <c r="I108" i="7"/>
  <c r="E108" i="7"/>
  <c r="N107" i="7"/>
  <c r="R107" i="7" s="1"/>
  <c r="M107" i="7"/>
  <c r="Q107" i="7" s="1"/>
  <c r="L107" i="7"/>
  <c r="I107" i="7"/>
  <c r="E107" i="7"/>
  <c r="N106" i="7"/>
  <c r="R106" i="7" s="1"/>
  <c r="M106" i="7"/>
  <c r="Q106" i="7" s="1"/>
  <c r="L106" i="7"/>
  <c r="I106" i="7"/>
  <c r="E106" i="7"/>
  <c r="N97" i="7"/>
  <c r="R97" i="7" s="1"/>
  <c r="M97" i="7"/>
  <c r="Q97" i="7" s="1"/>
  <c r="L97" i="7"/>
  <c r="I97" i="7"/>
  <c r="E97" i="7"/>
  <c r="N96" i="7"/>
  <c r="R96" i="7" s="1"/>
  <c r="M96" i="7"/>
  <c r="Q96" i="7" s="1"/>
  <c r="L96" i="7"/>
  <c r="I96" i="7"/>
  <c r="E96" i="7"/>
  <c r="N95" i="7"/>
  <c r="R95" i="7" s="1"/>
  <c r="M95" i="7"/>
  <c r="Q95" i="7" s="1"/>
  <c r="L95" i="7"/>
  <c r="I95" i="7"/>
  <c r="E95" i="7"/>
  <c r="N94" i="7"/>
  <c r="R94" i="7" s="1"/>
  <c r="M94" i="7"/>
  <c r="Q94" i="7" s="1"/>
  <c r="L94" i="7"/>
  <c r="I94" i="7"/>
  <c r="E94" i="7"/>
  <c r="N89" i="7"/>
  <c r="R89" i="7" s="1"/>
  <c r="M89" i="7"/>
  <c r="Q89" i="7" s="1"/>
  <c r="L89" i="7"/>
  <c r="I89" i="7"/>
  <c r="E89" i="7"/>
  <c r="N88" i="7"/>
  <c r="R88" i="7" s="1"/>
  <c r="M88" i="7"/>
  <c r="Q88" i="7" s="1"/>
  <c r="L88" i="7"/>
  <c r="I88" i="7"/>
  <c r="E88" i="7"/>
  <c r="N87" i="7"/>
  <c r="R87" i="7" s="1"/>
  <c r="M87" i="7"/>
  <c r="Q87" i="7" s="1"/>
  <c r="L87" i="7"/>
  <c r="I87" i="7"/>
  <c r="E87" i="7"/>
  <c r="N86" i="7"/>
  <c r="R86" i="7" s="1"/>
  <c r="M86" i="7"/>
  <c r="Q86" i="7" s="1"/>
  <c r="L86" i="7"/>
  <c r="I86" i="7"/>
  <c r="E86" i="7"/>
  <c r="N75" i="7"/>
  <c r="R75" i="7" s="1"/>
  <c r="M75" i="7"/>
  <c r="Q75" i="7" s="1"/>
  <c r="L75" i="7"/>
  <c r="I75" i="7"/>
  <c r="E75" i="7"/>
  <c r="N74" i="7"/>
  <c r="R74" i="7" s="1"/>
  <c r="M74" i="7"/>
  <c r="Q74" i="7" s="1"/>
  <c r="L74" i="7"/>
  <c r="I74" i="7"/>
  <c r="E74" i="7"/>
  <c r="N73" i="7"/>
  <c r="R73" i="7" s="1"/>
  <c r="M73" i="7"/>
  <c r="Q73" i="7" s="1"/>
  <c r="L73" i="7"/>
  <c r="I73" i="7"/>
  <c r="E73" i="7"/>
  <c r="N72" i="7"/>
  <c r="R72" i="7" s="1"/>
  <c r="M72" i="7"/>
  <c r="Q72" i="7" s="1"/>
  <c r="L72" i="7"/>
  <c r="I72" i="7"/>
  <c r="E72" i="7"/>
  <c r="N68" i="7"/>
  <c r="R68" i="7" s="1"/>
  <c r="M68" i="7"/>
  <c r="Q68" i="7" s="1"/>
  <c r="L68" i="7"/>
  <c r="I68" i="7"/>
  <c r="E68" i="7"/>
  <c r="N67" i="7"/>
  <c r="R67" i="7" s="1"/>
  <c r="M67" i="7"/>
  <c r="Q67" i="7" s="1"/>
  <c r="L67" i="7"/>
  <c r="I67" i="7"/>
  <c r="E67" i="7"/>
  <c r="N66" i="7"/>
  <c r="R66" i="7" s="1"/>
  <c r="M66" i="7"/>
  <c r="Q66" i="7" s="1"/>
  <c r="L66" i="7"/>
  <c r="I66" i="7"/>
  <c r="E66" i="7"/>
  <c r="N65" i="7"/>
  <c r="R65" i="7" s="1"/>
  <c r="M65" i="7"/>
  <c r="Q65" i="7" s="1"/>
  <c r="L65" i="7"/>
  <c r="I65" i="7"/>
  <c r="E65" i="7"/>
  <c r="N59" i="7"/>
  <c r="R59" i="7" s="1"/>
  <c r="M59" i="7"/>
  <c r="Q59" i="7" s="1"/>
  <c r="L59" i="7"/>
  <c r="I59" i="7"/>
  <c r="E59" i="7"/>
  <c r="N58" i="7"/>
  <c r="R58" i="7" s="1"/>
  <c r="M58" i="7"/>
  <c r="Q58" i="7" s="1"/>
  <c r="L58" i="7"/>
  <c r="I58" i="7"/>
  <c r="E58" i="7"/>
  <c r="N57" i="7"/>
  <c r="R57" i="7" s="1"/>
  <c r="M57" i="7"/>
  <c r="Q57" i="7" s="1"/>
  <c r="L57" i="7"/>
  <c r="I57" i="7"/>
  <c r="E57" i="7"/>
  <c r="N56" i="7"/>
  <c r="R56" i="7" s="1"/>
  <c r="M56" i="7"/>
  <c r="Q56" i="7" s="1"/>
  <c r="L56" i="7"/>
  <c r="I56" i="7"/>
  <c r="E56" i="7"/>
  <c r="N45" i="7"/>
  <c r="R45" i="7" s="1"/>
  <c r="M45" i="7"/>
  <c r="Q45" i="7" s="1"/>
  <c r="L45" i="7"/>
  <c r="I45" i="7"/>
  <c r="E45" i="7"/>
  <c r="N44" i="7"/>
  <c r="R44" i="7" s="1"/>
  <c r="M44" i="7"/>
  <c r="Q44" i="7" s="1"/>
  <c r="L44" i="7"/>
  <c r="I44" i="7"/>
  <c r="E44" i="7"/>
  <c r="N43" i="7"/>
  <c r="R43" i="7" s="1"/>
  <c r="M43" i="7"/>
  <c r="Q43" i="7" s="1"/>
  <c r="L43" i="7"/>
  <c r="I43" i="7"/>
  <c r="E43" i="7"/>
  <c r="N42" i="7"/>
  <c r="R42" i="7" s="1"/>
  <c r="M42" i="7"/>
  <c r="Q42" i="7" s="1"/>
  <c r="L42" i="7"/>
  <c r="I42" i="7"/>
  <c r="E42" i="7"/>
  <c r="N38" i="7"/>
  <c r="R38" i="7" s="1"/>
  <c r="M38" i="7"/>
  <c r="Q38" i="7" s="1"/>
  <c r="L38" i="7"/>
  <c r="I38" i="7"/>
  <c r="E38" i="7"/>
  <c r="N37" i="7"/>
  <c r="R37" i="7" s="1"/>
  <c r="M37" i="7"/>
  <c r="Q37" i="7" s="1"/>
  <c r="L37" i="7"/>
  <c r="I37" i="7"/>
  <c r="E37" i="7"/>
  <c r="N36" i="7"/>
  <c r="R36" i="7" s="1"/>
  <c r="M36" i="7"/>
  <c r="Q36" i="7" s="1"/>
  <c r="L36" i="7"/>
  <c r="I36" i="7"/>
  <c r="E36" i="7"/>
  <c r="N35" i="7"/>
  <c r="R35" i="7" s="1"/>
  <c r="M35" i="7"/>
  <c r="Q35" i="7" s="1"/>
  <c r="L35" i="7"/>
  <c r="I35" i="7"/>
  <c r="E35" i="7"/>
  <c r="N31" i="7"/>
  <c r="R31" i="7" s="1"/>
  <c r="M31" i="7"/>
  <c r="Q31" i="7" s="1"/>
  <c r="L31" i="7"/>
  <c r="I31" i="7"/>
  <c r="E31" i="7"/>
  <c r="N30" i="7"/>
  <c r="R30" i="7" s="1"/>
  <c r="M30" i="7"/>
  <c r="Q30" i="7" s="1"/>
  <c r="L30" i="7"/>
  <c r="I30" i="7"/>
  <c r="E30" i="7"/>
  <c r="N29" i="7"/>
  <c r="R29" i="7" s="1"/>
  <c r="M29" i="7"/>
  <c r="Q29" i="7" s="1"/>
  <c r="L29" i="7"/>
  <c r="I29" i="7"/>
  <c r="E29" i="7"/>
  <c r="N28" i="7"/>
  <c r="R28" i="7" s="1"/>
  <c r="M28" i="7"/>
  <c r="Q28" i="7" s="1"/>
  <c r="L28" i="7"/>
  <c r="I28" i="7"/>
  <c r="E28" i="7"/>
  <c r="N19" i="7"/>
  <c r="R19" i="7" s="1"/>
  <c r="M19" i="7"/>
  <c r="Q19" i="7" s="1"/>
  <c r="L19" i="7"/>
  <c r="I19" i="7"/>
  <c r="E19" i="7"/>
  <c r="N18" i="7"/>
  <c r="R18" i="7" s="1"/>
  <c r="M18" i="7"/>
  <c r="Q18" i="7" s="1"/>
  <c r="L18" i="7"/>
  <c r="I18" i="7"/>
  <c r="E18" i="7"/>
  <c r="N17" i="7"/>
  <c r="R17" i="7" s="1"/>
  <c r="M17" i="7"/>
  <c r="Q17" i="7" s="1"/>
  <c r="L17" i="7"/>
  <c r="I17" i="7"/>
  <c r="E17" i="7"/>
  <c r="N16" i="7"/>
  <c r="R16" i="7" s="1"/>
  <c r="M16" i="7"/>
  <c r="Q16" i="7" s="1"/>
  <c r="L16" i="7"/>
  <c r="I16" i="7"/>
  <c r="E16" i="7"/>
  <c r="N150" i="2"/>
  <c r="R150" i="2" s="1"/>
  <c r="M150" i="2"/>
  <c r="Q150" i="2" s="1"/>
  <c r="L150" i="2"/>
  <c r="I150" i="2"/>
  <c r="E150" i="2"/>
  <c r="N149" i="2"/>
  <c r="R149" i="2" s="1"/>
  <c r="M149" i="2"/>
  <c r="Q149" i="2" s="1"/>
  <c r="L149" i="2"/>
  <c r="I149" i="2"/>
  <c r="E149" i="2"/>
  <c r="N148" i="2"/>
  <c r="R148" i="2" s="1"/>
  <c r="M148" i="2"/>
  <c r="Q148" i="2" s="1"/>
  <c r="L148" i="2"/>
  <c r="I148" i="2"/>
  <c r="E148" i="2"/>
  <c r="N146" i="2"/>
  <c r="R146" i="2" s="1"/>
  <c r="M146" i="2"/>
  <c r="Q146" i="2" s="1"/>
  <c r="L146" i="2"/>
  <c r="I146" i="2"/>
  <c r="E146" i="2"/>
  <c r="N141" i="2"/>
  <c r="R141" i="2" s="1"/>
  <c r="M141" i="2"/>
  <c r="Q141" i="2" s="1"/>
  <c r="L141" i="2"/>
  <c r="I141" i="2"/>
  <c r="E141" i="2"/>
  <c r="N140" i="2"/>
  <c r="R140" i="2" s="1"/>
  <c r="M140" i="2"/>
  <c r="Q140" i="2" s="1"/>
  <c r="L140" i="2"/>
  <c r="I140" i="2"/>
  <c r="E140" i="2"/>
  <c r="N139" i="2"/>
  <c r="R139" i="2" s="1"/>
  <c r="M139" i="2"/>
  <c r="Q139" i="2" s="1"/>
  <c r="L139" i="2"/>
  <c r="I139" i="2"/>
  <c r="E139" i="2"/>
  <c r="N138" i="2"/>
  <c r="R138" i="2" s="1"/>
  <c r="M138" i="2"/>
  <c r="Q138" i="2" s="1"/>
  <c r="L138" i="2"/>
  <c r="I138" i="2"/>
  <c r="E138" i="2"/>
  <c r="N127" i="2"/>
  <c r="R127" i="2" s="1"/>
  <c r="M127" i="2"/>
  <c r="Q127" i="2" s="1"/>
  <c r="L127" i="2"/>
  <c r="I127" i="2"/>
  <c r="E127" i="2"/>
  <c r="N126" i="2"/>
  <c r="R126" i="2" s="1"/>
  <c r="M126" i="2"/>
  <c r="Q126" i="2" s="1"/>
  <c r="L126" i="2"/>
  <c r="I126" i="2"/>
  <c r="E126" i="2"/>
  <c r="N125" i="2"/>
  <c r="R125" i="2" s="1"/>
  <c r="M125" i="2"/>
  <c r="Q125" i="2" s="1"/>
  <c r="L125" i="2"/>
  <c r="I125" i="2"/>
  <c r="E125" i="2"/>
  <c r="N124" i="2"/>
  <c r="R124" i="2" s="1"/>
  <c r="M124" i="2"/>
  <c r="Q124" i="2" s="1"/>
  <c r="L124" i="2"/>
  <c r="I124" i="2"/>
  <c r="E124" i="2"/>
  <c r="N106" i="2"/>
  <c r="R106" i="2" s="1"/>
  <c r="M106" i="2"/>
  <c r="Q106" i="2" s="1"/>
  <c r="L106" i="2"/>
  <c r="I106" i="2"/>
  <c r="E106" i="2"/>
  <c r="N105" i="2"/>
  <c r="R105" i="2" s="1"/>
  <c r="M105" i="2"/>
  <c r="Q105" i="2" s="1"/>
  <c r="L105" i="2"/>
  <c r="I105" i="2"/>
  <c r="E105" i="2"/>
  <c r="N104" i="2"/>
  <c r="R104" i="2" s="1"/>
  <c r="M104" i="2"/>
  <c r="Q104" i="2" s="1"/>
  <c r="L104" i="2"/>
  <c r="I104" i="2"/>
  <c r="E104" i="2"/>
  <c r="N103" i="2"/>
  <c r="R103" i="2" s="1"/>
  <c r="M103" i="2"/>
  <c r="Q103" i="2" s="1"/>
  <c r="L103" i="2"/>
  <c r="I103" i="2"/>
  <c r="E103" i="2"/>
  <c r="N96" i="2"/>
  <c r="R96" i="2" s="1"/>
  <c r="M96" i="2"/>
  <c r="Q96" i="2" s="1"/>
  <c r="L96" i="2"/>
  <c r="I96" i="2"/>
  <c r="E96" i="2"/>
  <c r="N95" i="2"/>
  <c r="R95" i="2" s="1"/>
  <c r="M95" i="2"/>
  <c r="Q95" i="2" s="1"/>
  <c r="L95" i="2"/>
  <c r="I95" i="2"/>
  <c r="E95" i="2"/>
  <c r="N94" i="2"/>
  <c r="R94" i="2" s="1"/>
  <c r="M94" i="2"/>
  <c r="Q94" i="2" s="1"/>
  <c r="L94" i="2"/>
  <c r="I94" i="2"/>
  <c r="E94" i="2"/>
  <c r="N93" i="2"/>
  <c r="R93" i="2" s="1"/>
  <c r="M93" i="2"/>
  <c r="Q93" i="2" s="1"/>
  <c r="L93" i="2"/>
  <c r="I93" i="2"/>
  <c r="E93" i="2"/>
  <c r="N84" i="2"/>
  <c r="R84" i="2" s="1"/>
  <c r="M84" i="2"/>
  <c r="Q84" i="2" s="1"/>
  <c r="L84" i="2"/>
  <c r="I84" i="2"/>
  <c r="E84" i="2"/>
  <c r="N83" i="2"/>
  <c r="R83" i="2" s="1"/>
  <c r="M83" i="2"/>
  <c r="Q83" i="2" s="1"/>
  <c r="L83" i="2"/>
  <c r="I83" i="2"/>
  <c r="E83" i="2"/>
  <c r="N82" i="2"/>
  <c r="R82" i="2" s="1"/>
  <c r="M82" i="2"/>
  <c r="Q82" i="2" s="1"/>
  <c r="L82" i="2"/>
  <c r="I82" i="2"/>
  <c r="E82" i="2"/>
  <c r="N81" i="2"/>
  <c r="R81" i="2" s="1"/>
  <c r="M81" i="2"/>
  <c r="Q81" i="2" s="1"/>
  <c r="L81" i="2"/>
  <c r="I81" i="2"/>
  <c r="E81" i="2"/>
  <c r="N76" i="2"/>
  <c r="R76" i="2" s="1"/>
  <c r="M76" i="2"/>
  <c r="Q76" i="2" s="1"/>
  <c r="L76" i="2"/>
  <c r="I76" i="2"/>
  <c r="E76" i="2"/>
  <c r="N75" i="2"/>
  <c r="R75" i="2" s="1"/>
  <c r="M75" i="2"/>
  <c r="Q75" i="2" s="1"/>
  <c r="L75" i="2"/>
  <c r="I75" i="2"/>
  <c r="E75" i="2"/>
  <c r="N74" i="2"/>
  <c r="R74" i="2" s="1"/>
  <c r="M74" i="2"/>
  <c r="Q74" i="2" s="1"/>
  <c r="L74" i="2"/>
  <c r="I74" i="2"/>
  <c r="E74" i="2"/>
  <c r="N73" i="2"/>
  <c r="R73" i="2" s="1"/>
  <c r="M73" i="2"/>
  <c r="Q73" i="2" s="1"/>
  <c r="L73" i="2"/>
  <c r="I73" i="2"/>
  <c r="E73" i="2"/>
  <c r="N65" i="2"/>
  <c r="R65" i="2" s="1"/>
  <c r="M65" i="2"/>
  <c r="Q65" i="2" s="1"/>
  <c r="L65" i="2"/>
  <c r="I65" i="2"/>
  <c r="E65" i="2"/>
  <c r="N64" i="2"/>
  <c r="R64" i="2" s="1"/>
  <c r="M64" i="2"/>
  <c r="Q64" i="2" s="1"/>
  <c r="L64" i="2"/>
  <c r="I64" i="2"/>
  <c r="E64" i="2"/>
  <c r="N63" i="2"/>
  <c r="R63" i="2" s="1"/>
  <c r="M63" i="2"/>
  <c r="Q63" i="2" s="1"/>
  <c r="L63" i="2"/>
  <c r="I63" i="2"/>
  <c r="E63" i="2"/>
  <c r="N62" i="2"/>
  <c r="R62" i="2" s="1"/>
  <c r="M62" i="2"/>
  <c r="Q62" i="2" s="1"/>
  <c r="L62" i="2"/>
  <c r="I62" i="2"/>
  <c r="E62" i="2"/>
  <c r="N57" i="2"/>
  <c r="R57" i="2" s="1"/>
  <c r="M57" i="2"/>
  <c r="Q57" i="2" s="1"/>
  <c r="L57" i="2"/>
  <c r="I57" i="2"/>
  <c r="E57" i="2"/>
  <c r="N56" i="2"/>
  <c r="R56" i="2" s="1"/>
  <c r="M56" i="2"/>
  <c r="Q56" i="2" s="1"/>
  <c r="L56" i="2"/>
  <c r="I56" i="2"/>
  <c r="E56" i="2"/>
  <c r="N55" i="2"/>
  <c r="R55" i="2" s="1"/>
  <c r="M55" i="2"/>
  <c r="Q55" i="2" s="1"/>
  <c r="L55" i="2"/>
  <c r="I55" i="2"/>
  <c r="E55" i="2"/>
  <c r="N54" i="2"/>
  <c r="R54" i="2" s="1"/>
  <c r="M54" i="2"/>
  <c r="Q54" i="2" s="1"/>
  <c r="L54" i="2"/>
  <c r="I54" i="2"/>
  <c r="E54" i="2"/>
  <c r="N46" i="2"/>
  <c r="R46" i="2" s="1"/>
  <c r="M46" i="2"/>
  <c r="Q46" i="2" s="1"/>
  <c r="L46" i="2"/>
  <c r="I46" i="2"/>
  <c r="E46" i="2"/>
  <c r="N45" i="2"/>
  <c r="R45" i="2" s="1"/>
  <c r="M45" i="2"/>
  <c r="Q45" i="2" s="1"/>
  <c r="L45" i="2"/>
  <c r="I45" i="2"/>
  <c r="E45" i="2"/>
  <c r="N44" i="2"/>
  <c r="R44" i="2" s="1"/>
  <c r="M44" i="2"/>
  <c r="Q44" i="2" s="1"/>
  <c r="L44" i="2"/>
  <c r="I44" i="2"/>
  <c r="E44" i="2"/>
  <c r="N43" i="2"/>
  <c r="R43" i="2" s="1"/>
  <c r="M43" i="2"/>
  <c r="Q43" i="2" s="1"/>
  <c r="L43" i="2"/>
  <c r="I43" i="2"/>
  <c r="E43" i="2"/>
  <c r="N39" i="2"/>
  <c r="R39" i="2" s="1"/>
  <c r="M39" i="2"/>
  <c r="Q39" i="2" s="1"/>
  <c r="L39" i="2"/>
  <c r="I39" i="2"/>
  <c r="E39" i="2"/>
  <c r="N38" i="2"/>
  <c r="R38" i="2" s="1"/>
  <c r="M38" i="2"/>
  <c r="Q38" i="2" s="1"/>
  <c r="L38" i="2"/>
  <c r="I38" i="2"/>
  <c r="E38" i="2"/>
  <c r="N37" i="2"/>
  <c r="R37" i="2" s="1"/>
  <c r="M37" i="2"/>
  <c r="Q37" i="2" s="1"/>
  <c r="L37" i="2"/>
  <c r="I37" i="2"/>
  <c r="E37" i="2"/>
  <c r="N36" i="2"/>
  <c r="R36" i="2" s="1"/>
  <c r="M36" i="2"/>
  <c r="Q36" i="2" s="1"/>
  <c r="L36" i="2"/>
  <c r="I36" i="2"/>
  <c r="E36" i="2"/>
  <c r="N32" i="2"/>
  <c r="R32" i="2" s="1"/>
  <c r="M32" i="2"/>
  <c r="Q32" i="2" s="1"/>
  <c r="L32" i="2"/>
  <c r="I32" i="2"/>
  <c r="E32" i="2"/>
  <c r="N31" i="2"/>
  <c r="R31" i="2" s="1"/>
  <c r="M31" i="2"/>
  <c r="Q31" i="2" s="1"/>
  <c r="L31" i="2"/>
  <c r="I31" i="2"/>
  <c r="E31" i="2"/>
  <c r="N30" i="2"/>
  <c r="R30" i="2" s="1"/>
  <c r="M30" i="2"/>
  <c r="Q30" i="2" s="1"/>
  <c r="L30" i="2"/>
  <c r="I30" i="2"/>
  <c r="E30" i="2"/>
  <c r="N29" i="2"/>
  <c r="R29" i="2" s="1"/>
  <c r="M29" i="2"/>
  <c r="Q29" i="2" s="1"/>
  <c r="L29" i="2"/>
  <c r="I29" i="2"/>
  <c r="E29" i="2"/>
  <c r="N20" i="2"/>
  <c r="R20" i="2" s="1"/>
  <c r="M20" i="2"/>
  <c r="Q20" i="2" s="1"/>
  <c r="L20" i="2"/>
  <c r="I20" i="2"/>
  <c r="E20" i="2"/>
  <c r="N19" i="2"/>
  <c r="R19" i="2" s="1"/>
  <c r="M19" i="2"/>
  <c r="Q19" i="2" s="1"/>
  <c r="L19" i="2"/>
  <c r="I19" i="2"/>
  <c r="E19" i="2"/>
  <c r="N18" i="2"/>
  <c r="R18" i="2" s="1"/>
  <c r="M18" i="2"/>
  <c r="Q18" i="2" s="1"/>
  <c r="L18" i="2"/>
  <c r="I18" i="2"/>
  <c r="E18" i="2"/>
  <c r="N17" i="2"/>
  <c r="R17" i="2" s="1"/>
  <c r="M17" i="2"/>
  <c r="Q17" i="2" s="1"/>
  <c r="L17" i="2"/>
  <c r="I17" i="2"/>
  <c r="E17" i="2"/>
  <c r="N157" i="8"/>
  <c r="R157" i="8" s="1"/>
  <c r="M157" i="8"/>
  <c r="Q157" i="8" s="1"/>
  <c r="L157" i="8"/>
  <c r="I157" i="8"/>
  <c r="E157" i="8"/>
  <c r="N155" i="8"/>
  <c r="R155" i="8" s="1"/>
  <c r="M155" i="8"/>
  <c r="Q155" i="8" s="1"/>
  <c r="L155" i="8"/>
  <c r="I155" i="8"/>
  <c r="E155" i="8"/>
  <c r="N154" i="8"/>
  <c r="R154" i="8" s="1"/>
  <c r="M154" i="8"/>
  <c r="Q154" i="8" s="1"/>
  <c r="L154" i="8"/>
  <c r="I154" i="8"/>
  <c r="E154" i="8"/>
  <c r="N153" i="8"/>
  <c r="R153" i="8" s="1"/>
  <c r="M153" i="8"/>
  <c r="Q153" i="8" s="1"/>
  <c r="L153" i="8"/>
  <c r="I153" i="8"/>
  <c r="E153" i="8"/>
  <c r="N148" i="8"/>
  <c r="R148" i="8" s="1"/>
  <c r="M148" i="8"/>
  <c r="Q148" i="8" s="1"/>
  <c r="L148" i="8"/>
  <c r="I148" i="8"/>
  <c r="E148" i="8"/>
  <c r="N147" i="8"/>
  <c r="R147" i="8" s="1"/>
  <c r="M147" i="8"/>
  <c r="Q147" i="8" s="1"/>
  <c r="L147" i="8"/>
  <c r="I147" i="8"/>
  <c r="E147" i="8"/>
  <c r="N146" i="8"/>
  <c r="R146" i="8" s="1"/>
  <c r="M146" i="8"/>
  <c r="Q146" i="8" s="1"/>
  <c r="L146" i="8"/>
  <c r="I146" i="8"/>
  <c r="E146" i="8"/>
  <c r="N145" i="8"/>
  <c r="R145" i="8" s="1"/>
  <c r="M145" i="8"/>
  <c r="Q145" i="8" s="1"/>
  <c r="L145" i="8"/>
  <c r="I145" i="8"/>
  <c r="E145" i="8"/>
  <c r="N144" i="8"/>
  <c r="R144" i="8" s="1"/>
  <c r="M144" i="8"/>
  <c r="Q144" i="8" s="1"/>
  <c r="L144" i="8"/>
  <c r="I144" i="8"/>
  <c r="E144" i="8"/>
  <c r="N134" i="8"/>
  <c r="R134" i="8" s="1"/>
  <c r="M134" i="8"/>
  <c r="Q134" i="8" s="1"/>
  <c r="L134" i="8"/>
  <c r="I134" i="8"/>
  <c r="E134" i="8"/>
  <c r="N133" i="8"/>
  <c r="R133" i="8" s="1"/>
  <c r="M133" i="8"/>
  <c r="Q133" i="8" s="1"/>
  <c r="L133" i="8"/>
  <c r="I133" i="8"/>
  <c r="E133" i="8"/>
  <c r="N132" i="8"/>
  <c r="R132" i="8" s="1"/>
  <c r="M132" i="8"/>
  <c r="Q132" i="8" s="1"/>
  <c r="L132" i="8"/>
  <c r="I132" i="8"/>
  <c r="E132" i="8"/>
  <c r="N131" i="8"/>
  <c r="R131" i="8" s="1"/>
  <c r="M131" i="8"/>
  <c r="Q131" i="8" s="1"/>
  <c r="L131" i="8"/>
  <c r="I131" i="8"/>
  <c r="E131" i="8"/>
  <c r="N130" i="8"/>
  <c r="R130" i="8" s="1"/>
  <c r="M130" i="8"/>
  <c r="Q130" i="8" s="1"/>
  <c r="L130" i="8"/>
  <c r="I130" i="8"/>
  <c r="E130" i="8"/>
  <c r="N113" i="8"/>
  <c r="R113" i="8" s="1"/>
  <c r="M113" i="8"/>
  <c r="Q113" i="8" s="1"/>
  <c r="L113" i="8"/>
  <c r="I113" i="8"/>
  <c r="E113" i="8"/>
  <c r="N112" i="8"/>
  <c r="R112" i="8" s="1"/>
  <c r="M112" i="8"/>
  <c r="Q112" i="8" s="1"/>
  <c r="L112" i="8"/>
  <c r="I112" i="8"/>
  <c r="E112" i="8"/>
  <c r="N111" i="8"/>
  <c r="R111" i="8" s="1"/>
  <c r="M111" i="8"/>
  <c r="Q111" i="8" s="1"/>
  <c r="L111" i="8"/>
  <c r="I111" i="8"/>
  <c r="E111" i="8"/>
  <c r="N110" i="8"/>
  <c r="R110" i="8" s="1"/>
  <c r="M110" i="8"/>
  <c r="Q110" i="8" s="1"/>
  <c r="L110" i="8"/>
  <c r="I110" i="8"/>
  <c r="E110" i="8"/>
  <c r="N109" i="8"/>
  <c r="R109" i="8" s="1"/>
  <c r="M109" i="8"/>
  <c r="Q109" i="8" s="1"/>
  <c r="L109" i="8"/>
  <c r="I109" i="8"/>
  <c r="E109" i="8"/>
  <c r="N103" i="8"/>
  <c r="R103" i="8" s="1"/>
  <c r="M103" i="8"/>
  <c r="Q103" i="8" s="1"/>
  <c r="L103" i="8"/>
  <c r="I103" i="8"/>
  <c r="E103" i="8"/>
  <c r="N102" i="8"/>
  <c r="R102" i="8" s="1"/>
  <c r="M102" i="8"/>
  <c r="Q102" i="8" s="1"/>
  <c r="L102" i="8"/>
  <c r="I102" i="8"/>
  <c r="E102" i="8"/>
  <c r="N101" i="8"/>
  <c r="R101" i="8" s="1"/>
  <c r="M101" i="8"/>
  <c r="Q101" i="8" s="1"/>
  <c r="L101" i="8"/>
  <c r="I101" i="8"/>
  <c r="E101" i="8"/>
  <c r="N100" i="8"/>
  <c r="R100" i="8" s="1"/>
  <c r="M100" i="8"/>
  <c r="Q100" i="8" s="1"/>
  <c r="L100" i="8"/>
  <c r="I100" i="8"/>
  <c r="E100" i="8"/>
  <c r="N99" i="8"/>
  <c r="R99" i="8" s="1"/>
  <c r="M99" i="8"/>
  <c r="Q99" i="8" s="1"/>
  <c r="L99" i="8"/>
  <c r="I99" i="8"/>
  <c r="E99" i="8"/>
  <c r="N91" i="8"/>
  <c r="R91" i="8" s="1"/>
  <c r="M91" i="8"/>
  <c r="Q91" i="8" s="1"/>
  <c r="L91" i="8"/>
  <c r="I91" i="8"/>
  <c r="E91" i="8"/>
  <c r="N90" i="8"/>
  <c r="R90" i="8" s="1"/>
  <c r="M90" i="8"/>
  <c r="Q90" i="8" s="1"/>
  <c r="L90" i="8"/>
  <c r="I90" i="8"/>
  <c r="E90" i="8"/>
  <c r="N89" i="8"/>
  <c r="R89" i="8" s="1"/>
  <c r="M89" i="8"/>
  <c r="Q89" i="8" s="1"/>
  <c r="L89" i="8"/>
  <c r="I89" i="8"/>
  <c r="E89" i="8"/>
  <c r="N88" i="8"/>
  <c r="R88" i="8" s="1"/>
  <c r="M88" i="8"/>
  <c r="Q88" i="8" s="1"/>
  <c r="L88" i="8"/>
  <c r="I88" i="8"/>
  <c r="E88" i="8"/>
  <c r="N87" i="8"/>
  <c r="R87" i="8" s="1"/>
  <c r="M87" i="8"/>
  <c r="Q87" i="8" s="1"/>
  <c r="L87" i="8"/>
  <c r="I87" i="8"/>
  <c r="E87" i="8"/>
  <c r="N83" i="8"/>
  <c r="R83" i="8" s="1"/>
  <c r="M83" i="8"/>
  <c r="Q83" i="8" s="1"/>
  <c r="L83" i="8"/>
  <c r="I83" i="8"/>
  <c r="E83" i="8"/>
  <c r="N82" i="8"/>
  <c r="R82" i="8" s="1"/>
  <c r="M82" i="8"/>
  <c r="Q82" i="8" s="1"/>
  <c r="L82" i="8"/>
  <c r="I82" i="8"/>
  <c r="E82" i="8"/>
  <c r="N81" i="8"/>
  <c r="R81" i="8" s="1"/>
  <c r="M81" i="8"/>
  <c r="Q81" i="8" s="1"/>
  <c r="L81" i="8"/>
  <c r="I81" i="8"/>
  <c r="E81" i="8"/>
  <c r="N80" i="8"/>
  <c r="R80" i="8" s="1"/>
  <c r="M80" i="8"/>
  <c r="Q80" i="8" s="1"/>
  <c r="L80" i="8"/>
  <c r="I80" i="8"/>
  <c r="E80" i="8"/>
  <c r="N79" i="8"/>
  <c r="R79" i="8" s="1"/>
  <c r="M79" i="8"/>
  <c r="Q79" i="8" s="1"/>
  <c r="L79" i="8"/>
  <c r="I79" i="8"/>
  <c r="E79" i="8"/>
  <c r="N72" i="8"/>
  <c r="R72" i="8" s="1"/>
  <c r="M72" i="8"/>
  <c r="Q72" i="8" s="1"/>
  <c r="L72" i="8"/>
  <c r="I72" i="8"/>
  <c r="E72" i="8"/>
  <c r="N71" i="8"/>
  <c r="R71" i="8" s="1"/>
  <c r="M71" i="8"/>
  <c r="Q71" i="8" s="1"/>
  <c r="L71" i="8"/>
  <c r="I71" i="8"/>
  <c r="E71" i="8"/>
  <c r="N70" i="8"/>
  <c r="R70" i="8" s="1"/>
  <c r="M70" i="8"/>
  <c r="Q70" i="8" s="1"/>
  <c r="L70" i="8"/>
  <c r="I70" i="8"/>
  <c r="E70" i="8"/>
  <c r="N69" i="8"/>
  <c r="R69" i="8" s="1"/>
  <c r="M69" i="8"/>
  <c r="Q69" i="8" s="1"/>
  <c r="L69" i="8"/>
  <c r="I69" i="8"/>
  <c r="E69" i="8"/>
  <c r="N64" i="8"/>
  <c r="R64" i="8" s="1"/>
  <c r="M64" i="8"/>
  <c r="Q64" i="8" s="1"/>
  <c r="L64" i="8"/>
  <c r="I64" i="8"/>
  <c r="E64" i="8"/>
  <c r="N63" i="8"/>
  <c r="R63" i="8" s="1"/>
  <c r="M63" i="8"/>
  <c r="Q63" i="8" s="1"/>
  <c r="L63" i="8"/>
  <c r="I63" i="8"/>
  <c r="E63" i="8"/>
  <c r="N62" i="8"/>
  <c r="R62" i="8" s="1"/>
  <c r="M62" i="8"/>
  <c r="Q62" i="8" s="1"/>
  <c r="L62" i="8"/>
  <c r="I62" i="8"/>
  <c r="E62" i="8"/>
  <c r="N61" i="8"/>
  <c r="R61" i="8" s="1"/>
  <c r="M61" i="8"/>
  <c r="Q61" i="8" s="1"/>
  <c r="L61" i="8"/>
  <c r="I61" i="8"/>
  <c r="E61" i="8"/>
  <c r="N50" i="8"/>
  <c r="R50" i="8" s="1"/>
  <c r="M50" i="8"/>
  <c r="Q50" i="8" s="1"/>
  <c r="L50" i="8"/>
  <c r="I50" i="8"/>
  <c r="E50" i="8"/>
  <c r="N49" i="8"/>
  <c r="R49" i="8" s="1"/>
  <c r="M49" i="8"/>
  <c r="Q49" i="8" s="1"/>
  <c r="L49" i="8"/>
  <c r="I49" i="8"/>
  <c r="E49" i="8"/>
  <c r="N48" i="8"/>
  <c r="R48" i="8" s="1"/>
  <c r="M48" i="8"/>
  <c r="Q48" i="8" s="1"/>
  <c r="L48" i="8"/>
  <c r="I48" i="8"/>
  <c r="E48" i="8"/>
  <c r="N47" i="8"/>
  <c r="R47" i="8" s="1"/>
  <c r="M47" i="8"/>
  <c r="Q47" i="8" s="1"/>
  <c r="L47" i="8"/>
  <c r="I47" i="8"/>
  <c r="E47" i="8"/>
  <c r="N43" i="8"/>
  <c r="R43" i="8" s="1"/>
  <c r="M43" i="8"/>
  <c r="Q43" i="8" s="1"/>
  <c r="L43" i="8"/>
  <c r="I43" i="8"/>
  <c r="E43" i="8"/>
  <c r="N42" i="8"/>
  <c r="R42" i="8" s="1"/>
  <c r="M42" i="8"/>
  <c r="Q42" i="8" s="1"/>
  <c r="L42" i="8"/>
  <c r="I42" i="8"/>
  <c r="E42" i="8"/>
  <c r="N41" i="8"/>
  <c r="R41" i="8" s="1"/>
  <c r="M41" i="8"/>
  <c r="Q41" i="8" s="1"/>
  <c r="L41" i="8"/>
  <c r="I41" i="8"/>
  <c r="E41" i="8"/>
  <c r="N40" i="8"/>
  <c r="R40" i="8" s="1"/>
  <c r="M40" i="8"/>
  <c r="Q40" i="8" s="1"/>
  <c r="L40" i="8"/>
  <c r="I40" i="8"/>
  <c r="E40" i="8"/>
  <c r="N36" i="8"/>
  <c r="R36" i="8" s="1"/>
  <c r="M36" i="8"/>
  <c r="Q36" i="8" s="1"/>
  <c r="L36" i="8"/>
  <c r="I36" i="8"/>
  <c r="E36" i="8"/>
  <c r="N35" i="8"/>
  <c r="R35" i="8" s="1"/>
  <c r="M35" i="8"/>
  <c r="Q35" i="8" s="1"/>
  <c r="L35" i="8"/>
  <c r="I35" i="8"/>
  <c r="E35" i="8"/>
  <c r="N34" i="8"/>
  <c r="R34" i="8" s="1"/>
  <c r="M34" i="8"/>
  <c r="Q34" i="8" s="1"/>
  <c r="L34" i="8"/>
  <c r="I34" i="8"/>
  <c r="E34" i="8"/>
  <c r="N33" i="8"/>
  <c r="R33" i="8" s="1"/>
  <c r="M33" i="8"/>
  <c r="Q33" i="8" s="1"/>
  <c r="L33" i="8"/>
  <c r="I33" i="8"/>
  <c r="E33" i="8"/>
  <c r="N21" i="8"/>
  <c r="R21" i="8" s="1"/>
  <c r="M21" i="8"/>
  <c r="Q21" i="8" s="1"/>
  <c r="L21" i="8"/>
  <c r="I21" i="8"/>
  <c r="E21" i="8"/>
  <c r="N20" i="8"/>
  <c r="R20" i="8" s="1"/>
  <c r="M20" i="8"/>
  <c r="Q20" i="8" s="1"/>
  <c r="L20" i="8"/>
  <c r="I20" i="8"/>
  <c r="E20" i="8"/>
  <c r="N19" i="8"/>
  <c r="R19" i="8" s="1"/>
  <c r="M19" i="8"/>
  <c r="Q19" i="8" s="1"/>
  <c r="L19" i="8"/>
  <c r="I19" i="8"/>
  <c r="E19" i="8"/>
  <c r="N18" i="8"/>
  <c r="R18" i="8" s="1"/>
  <c r="M18" i="8"/>
  <c r="Q18" i="8" s="1"/>
  <c r="L18" i="8"/>
  <c r="I18" i="8"/>
  <c r="E18" i="8"/>
  <c r="N136" i="1"/>
  <c r="R136" i="1" s="1"/>
  <c r="M136" i="1"/>
  <c r="Q136" i="1" s="1"/>
  <c r="L136" i="1"/>
  <c r="I136" i="1"/>
  <c r="E136" i="1"/>
  <c r="N135" i="1"/>
  <c r="R135" i="1" s="1"/>
  <c r="M135" i="1"/>
  <c r="Q135" i="1" s="1"/>
  <c r="L135" i="1"/>
  <c r="I135" i="1"/>
  <c r="E135" i="1"/>
  <c r="N134" i="1"/>
  <c r="R134" i="1" s="1"/>
  <c r="M134" i="1"/>
  <c r="Q134" i="1" s="1"/>
  <c r="L134" i="1"/>
  <c r="I134" i="1"/>
  <c r="E134" i="1"/>
  <c r="N132" i="1"/>
  <c r="R132" i="1" s="1"/>
  <c r="M132" i="1"/>
  <c r="Q132" i="1" s="1"/>
  <c r="L132" i="1"/>
  <c r="I132" i="1"/>
  <c r="E132" i="1"/>
  <c r="N127" i="1"/>
  <c r="R127" i="1" s="1"/>
  <c r="M127" i="1"/>
  <c r="Q127" i="1" s="1"/>
  <c r="L127" i="1"/>
  <c r="I127" i="1"/>
  <c r="E127" i="1"/>
  <c r="N126" i="1"/>
  <c r="R126" i="1" s="1"/>
  <c r="M126" i="1"/>
  <c r="Q126" i="1" s="1"/>
  <c r="L126" i="1"/>
  <c r="I126" i="1"/>
  <c r="E126" i="1"/>
  <c r="N125" i="1"/>
  <c r="R125" i="1" s="1"/>
  <c r="M125" i="1"/>
  <c r="Q125" i="1" s="1"/>
  <c r="L125" i="1"/>
  <c r="I125" i="1"/>
  <c r="E125" i="1"/>
  <c r="N124" i="1"/>
  <c r="R124" i="1" s="1"/>
  <c r="M124" i="1"/>
  <c r="Q124" i="1" s="1"/>
  <c r="L124" i="1"/>
  <c r="I124" i="1"/>
  <c r="E124" i="1"/>
  <c r="N113" i="1"/>
  <c r="R113" i="1" s="1"/>
  <c r="M113" i="1"/>
  <c r="Q113" i="1" s="1"/>
  <c r="L113" i="1"/>
  <c r="I113" i="1"/>
  <c r="E113" i="1"/>
  <c r="N112" i="1"/>
  <c r="R112" i="1" s="1"/>
  <c r="M112" i="1"/>
  <c r="Q112" i="1" s="1"/>
  <c r="L112" i="1"/>
  <c r="I112" i="1"/>
  <c r="E112" i="1"/>
  <c r="N111" i="1"/>
  <c r="R111" i="1" s="1"/>
  <c r="M111" i="1"/>
  <c r="Q111" i="1" s="1"/>
  <c r="L111" i="1"/>
  <c r="I111" i="1"/>
  <c r="E111" i="1"/>
  <c r="N110" i="1"/>
  <c r="R110" i="1" s="1"/>
  <c r="M110" i="1"/>
  <c r="Q110" i="1" s="1"/>
  <c r="L110" i="1"/>
  <c r="I110" i="1"/>
  <c r="E110" i="1"/>
  <c r="N94" i="1"/>
  <c r="R94" i="1" s="1"/>
  <c r="M94" i="1"/>
  <c r="Q94" i="1" s="1"/>
  <c r="L94" i="1"/>
  <c r="I94" i="1"/>
  <c r="E94" i="1"/>
  <c r="N93" i="1"/>
  <c r="R93" i="1" s="1"/>
  <c r="M93" i="1"/>
  <c r="Q93" i="1" s="1"/>
  <c r="L93" i="1"/>
  <c r="I93" i="1"/>
  <c r="E93" i="1"/>
  <c r="N92" i="1"/>
  <c r="R92" i="1" s="1"/>
  <c r="M92" i="1"/>
  <c r="Q92" i="1" s="1"/>
  <c r="L92" i="1"/>
  <c r="I92" i="1"/>
  <c r="E92" i="1"/>
  <c r="N91" i="1"/>
  <c r="R91" i="1" s="1"/>
  <c r="M91" i="1"/>
  <c r="Q91" i="1" s="1"/>
  <c r="L91" i="1"/>
  <c r="I91" i="1"/>
  <c r="E91" i="1"/>
  <c r="N84" i="1"/>
  <c r="Q84" i="1" s="1"/>
  <c r="M84" i="1"/>
  <c r="S84" i="1" s="1"/>
  <c r="L84" i="1"/>
  <c r="I84" i="1"/>
  <c r="E84" i="1"/>
  <c r="N83" i="1"/>
  <c r="Q83" i="1" s="1"/>
  <c r="M83" i="1"/>
  <c r="S83" i="1" s="1"/>
  <c r="L83" i="1"/>
  <c r="I83" i="1"/>
  <c r="E83" i="1"/>
  <c r="N82" i="1"/>
  <c r="Q82" i="1" s="1"/>
  <c r="M82" i="1"/>
  <c r="S82" i="1" s="1"/>
  <c r="L82" i="1"/>
  <c r="I82" i="1"/>
  <c r="E82" i="1"/>
  <c r="N81" i="1"/>
  <c r="Q81" i="1" s="1"/>
  <c r="M81" i="1"/>
  <c r="S81" i="1" s="1"/>
  <c r="L81" i="1"/>
  <c r="I81" i="1"/>
  <c r="E81" i="1"/>
  <c r="N72" i="1"/>
  <c r="R72" i="1" s="1"/>
  <c r="M72" i="1"/>
  <c r="Q72" i="1" s="1"/>
  <c r="L72" i="1"/>
  <c r="I72" i="1"/>
  <c r="E72" i="1"/>
  <c r="N71" i="1"/>
  <c r="R71" i="1" s="1"/>
  <c r="M71" i="1"/>
  <c r="Q71" i="1" s="1"/>
  <c r="L71" i="1"/>
  <c r="I71" i="1"/>
  <c r="E71" i="1"/>
  <c r="N70" i="1"/>
  <c r="R70" i="1" s="1"/>
  <c r="M70" i="1"/>
  <c r="Q70" i="1" s="1"/>
  <c r="L70" i="1"/>
  <c r="I70" i="1"/>
  <c r="E70" i="1"/>
  <c r="N69" i="1"/>
  <c r="R69" i="1" s="1"/>
  <c r="M69" i="1"/>
  <c r="Q69" i="1" s="1"/>
  <c r="L69" i="1"/>
  <c r="I69" i="1"/>
  <c r="E69" i="1"/>
  <c r="N64" i="1"/>
  <c r="R64" i="1" s="1"/>
  <c r="M64" i="1"/>
  <c r="Q64" i="1" s="1"/>
  <c r="L64" i="1"/>
  <c r="I64" i="1"/>
  <c r="E64" i="1"/>
  <c r="N63" i="1"/>
  <c r="R63" i="1" s="1"/>
  <c r="M63" i="1"/>
  <c r="Q63" i="1" s="1"/>
  <c r="L63" i="1"/>
  <c r="I63" i="1"/>
  <c r="E63" i="1"/>
  <c r="N62" i="1"/>
  <c r="R62" i="1" s="1"/>
  <c r="M62" i="1"/>
  <c r="Q62" i="1" s="1"/>
  <c r="L62" i="1"/>
  <c r="I62" i="1"/>
  <c r="E62" i="1"/>
  <c r="N61" i="1"/>
  <c r="R61" i="1" s="1"/>
  <c r="M61" i="1"/>
  <c r="Q61" i="1" s="1"/>
  <c r="L61" i="1"/>
  <c r="I61" i="1"/>
  <c r="E61" i="1"/>
  <c r="N43" i="1"/>
  <c r="R43" i="1" s="1"/>
  <c r="M43" i="1"/>
  <c r="Q43" i="1" s="1"/>
  <c r="L43" i="1"/>
  <c r="I43" i="1"/>
  <c r="E43" i="1"/>
  <c r="N42" i="1"/>
  <c r="R42" i="1" s="1"/>
  <c r="M42" i="1"/>
  <c r="Q42" i="1" s="1"/>
  <c r="L42" i="1"/>
  <c r="I42" i="1"/>
  <c r="E42" i="1"/>
  <c r="N41" i="1"/>
  <c r="R41" i="1" s="1"/>
  <c r="M41" i="1"/>
  <c r="Q41" i="1" s="1"/>
  <c r="L41" i="1"/>
  <c r="I41" i="1"/>
  <c r="E41" i="1"/>
  <c r="N40" i="1"/>
  <c r="R40" i="1" s="1"/>
  <c r="M40" i="1"/>
  <c r="Q40" i="1" s="1"/>
  <c r="L40" i="1"/>
  <c r="I40" i="1"/>
  <c r="E40" i="1"/>
  <c r="N36" i="1"/>
  <c r="R36" i="1" s="1"/>
  <c r="M36" i="1"/>
  <c r="Q36" i="1" s="1"/>
  <c r="L36" i="1"/>
  <c r="I36" i="1"/>
  <c r="E36" i="1"/>
  <c r="N35" i="1"/>
  <c r="R35" i="1" s="1"/>
  <c r="M35" i="1"/>
  <c r="Q35" i="1" s="1"/>
  <c r="L35" i="1"/>
  <c r="I35" i="1"/>
  <c r="E35" i="1"/>
  <c r="N34" i="1"/>
  <c r="R34" i="1" s="1"/>
  <c r="M34" i="1"/>
  <c r="Q34" i="1" s="1"/>
  <c r="L34" i="1"/>
  <c r="I34" i="1"/>
  <c r="E34" i="1"/>
  <c r="N33" i="1"/>
  <c r="R33" i="1" s="1"/>
  <c r="M33" i="1"/>
  <c r="Q33" i="1" s="1"/>
  <c r="L33" i="1"/>
  <c r="I33" i="1"/>
  <c r="E33" i="1"/>
  <c r="N29" i="1"/>
  <c r="R29" i="1" s="1"/>
  <c r="M29" i="1"/>
  <c r="Q29" i="1" s="1"/>
  <c r="L29" i="1"/>
  <c r="I29" i="1"/>
  <c r="E29" i="1"/>
  <c r="N28" i="1"/>
  <c r="R28" i="1" s="1"/>
  <c r="M28" i="1"/>
  <c r="Q28" i="1" s="1"/>
  <c r="L28" i="1"/>
  <c r="I28" i="1"/>
  <c r="E28" i="1"/>
  <c r="N27" i="1"/>
  <c r="R27" i="1" s="1"/>
  <c r="M27" i="1"/>
  <c r="Q27" i="1" s="1"/>
  <c r="L27" i="1"/>
  <c r="I27" i="1"/>
  <c r="E27" i="1"/>
  <c r="N26" i="1"/>
  <c r="R26" i="1" s="1"/>
  <c r="M26" i="1"/>
  <c r="Q26" i="1" s="1"/>
  <c r="L26" i="1"/>
  <c r="I26" i="1"/>
  <c r="E26" i="1"/>
  <c r="N14" i="1"/>
  <c r="R14" i="1" s="1"/>
  <c r="M14" i="1"/>
  <c r="Q14" i="1" s="1"/>
  <c r="L14" i="1"/>
  <c r="I14" i="1"/>
  <c r="E14" i="1"/>
  <c r="N13" i="1"/>
  <c r="R13" i="1" s="1"/>
  <c r="M13" i="1"/>
  <c r="Q13" i="1" s="1"/>
  <c r="L13" i="1"/>
  <c r="I13" i="1"/>
  <c r="E13" i="1"/>
  <c r="N12" i="1"/>
  <c r="R12" i="1" s="1"/>
  <c r="M12" i="1"/>
  <c r="Q12" i="1" s="1"/>
  <c r="L12" i="1"/>
  <c r="I12" i="1"/>
  <c r="E12" i="1"/>
  <c r="V154" i="2"/>
  <c r="W156" i="2" s="1"/>
  <c r="W157" i="2" s="1"/>
  <c r="V161" i="8"/>
  <c r="W165" i="8" s="1"/>
  <c r="W142" i="1"/>
  <c r="V9" i="1" s="1"/>
  <c r="N105" i="9"/>
  <c r="R105" i="9" s="1"/>
  <c r="M105" i="9"/>
  <c r="Q105" i="9" s="1"/>
  <c r="L105" i="9"/>
  <c r="I105" i="9"/>
  <c r="E105" i="9"/>
  <c r="AA224" i="9"/>
  <c r="AB224" i="9"/>
  <c r="AC224" i="9"/>
  <c r="Z224" i="9"/>
  <c r="Y222" i="9"/>
  <c r="Y223" i="9" s="1"/>
  <c r="H237" i="9"/>
  <c r="H236" i="9"/>
  <c r="H235" i="9"/>
  <c r="H234" i="9"/>
  <c r="H232" i="9"/>
  <c r="L211" i="9"/>
  <c r="I211" i="9"/>
  <c r="E211" i="9"/>
  <c r="N205" i="9"/>
  <c r="R205" i="9" s="1"/>
  <c r="M205" i="9"/>
  <c r="Q205" i="9" s="1"/>
  <c r="L205" i="9"/>
  <c r="I205" i="9"/>
  <c r="E205" i="9"/>
  <c r="W204" i="9"/>
  <c r="N204" i="9"/>
  <c r="R204" i="9" s="1"/>
  <c r="M204" i="9"/>
  <c r="Q204" i="9" s="1"/>
  <c r="L204" i="9"/>
  <c r="I204" i="9"/>
  <c r="E204" i="9"/>
  <c r="U203" i="9"/>
  <c r="W203" i="9" s="1"/>
  <c r="N203" i="9"/>
  <c r="R203" i="9" s="1"/>
  <c r="M203" i="9"/>
  <c r="L203" i="9"/>
  <c r="I203" i="9"/>
  <c r="E203" i="9"/>
  <c r="U202" i="9"/>
  <c r="W202" i="9" s="1"/>
  <c r="N202" i="9"/>
  <c r="R202" i="9" s="1"/>
  <c r="M202" i="9"/>
  <c r="L202" i="9"/>
  <c r="I202" i="9"/>
  <c r="E202" i="9"/>
  <c r="W201" i="9"/>
  <c r="N201" i="9"/>
  <c r="R201" i="9" s="1"/>
  <c r="M201" i="9"/>
  <c r="Q201" i="9" s="1"/>
  <c r="L201" i="9"/>
  <c r="I201" i="9"/>
  <c r="E201" i="9"/>
  <c r="W200" i="9"/>
  <c r="N200" i="9"/>
  <c r="R200" i="9" s="1"/>
  <c r="M200" i="9"/>
  <c r="Q200" i="9" s="1"/>
  <c r="L200" i="9"/>
  <c r="I200" i="9"/>
  <c r="E200" i="9"/>
  <c r="W199" i="9"/>
  <c r="N199" i="9"/>
  <c r="R199" i="9" s="1"/>
  <c r="M199" i="9"/>
  <c r="Q199" i="9" s="1"/>
  <c r="L199" i="9"/>
  <c r="I199" i="9"/>
  <c r="E199" i="9"/>
  <c r="W198" i="9"/>
  <c r="N198" i="9"/>
  <c r="R198" i="9" s="1"/>
  <c r="M198" i="9"/>
  <c r="Q198" i="9" s="1"/>
  <c r="L198" i="9"/>
  <c r="I198" i="9"/>
  <c r="E198" i="9"/>
  <c r="N191" i="9"/>
  <c r="R191" i="9" s="1"/>
  <c r="M191" i="9"/>
  <c r="Q191" i="9" s="1"/>
  <c r="L191" i="9"/>
  <c r="I191" i="9"/>
  <c r="E191" i="9"/>
  <c r="U190" i="9"/>
  <c r="W190" i="9" s="1"/>
  <c r="N190" i="9"/>
  <c r="R190" i="9" s="1"/>
  <c r="M190" i="9"/>
  <c r="L190" i="9"/>
  <c r="I190" i="9"/>
  <c r="E190" i="9"/>
  <c r="U189" i="9"/>
  <c r="W189" i="9" s="1"/>
  <c r="N189" i="9"/>
  <c r="R189" i="9" s="1"/>
  <c r="M189" i="9"/>
  <c r="L189" i="9"/>
  <c r="I189" i="9"/>
  <c r="E189" i="9"/>
  <c r="U188" i="9"/>
  <c r="N188" i="9"/>
  <c r="R188" i="9" s="1"/>
  <c r="M188" i="9"/>
  <c r="L188" i="9"/>
  <c r="I188" i="9"/>
  <c r="E188" i="9"/>
  <c r="W187" i="9"/>
  <c r="N187" i="9"/>
  <c r="R187" i="9" s="1"/>
  <c r="M187" i="9"/>
  <c r="Q187" i="9" s="1"/>
  <c r="L187" i="9"/>
  <c r="I187" i="9"/>
  <c r="E187" i="9"/>
  <c r="W186" i="9"/>
  <c r="N186" i="9"/>
  <c r="R186" i="9" s="1"/>
  <c r="M186" i="9"/>
  <c r="Q186" i="9" s="1"/>
  <c r="L186" i="9"/>
  <c r="I186" i="9"/>
  <c r="E186" i="9"/>
  <c r="V185" i="9"/>
  <c r="W185" i="9" s="1"/>
  <c r="N185" i="9"/>
  <c r="M185" i="9"/>
  <c r="Q185" i="9" s="1"/>
  <c r="L185" i="9"/>
  <c r="I185" i="9"/>
  <c r="E185" i="9"/>
  <c r="W184" i="9"/>
  <c r="N184" i="9"/>
  <c r="R184" i="9" s="1"/>
  <c r="M184" i="9"/>
  <c r="Q184" i="9" s="1"/>
  <c r="L184" i="9"/>
  <c r="I184" i="9"/>
  <c r="E184" i="9"/>
  <c r="W183" i="9"/>
  <c r="N183" i="9"/>
  <c r="R183" i="9" s="1"/>
  <c r="M183" i="9"/>
  <c r="Q183" i="9" s="1"/>
  <c r="L183" i="9"/>
  <c r="I183" i="9"/>
  <c r="E183" i="9"/>
  <c r="V182" i="9"/>
  <c r="W182" i="9" s="1"/>
  <c r="N182" i="9"/>
  <c r="M182" i="9"/>
  <c r="Q182" i="9" s="1"/>
  <c r="L182" i="9"/>
  <c r="I182" i="9"/>
  <c r="E182" i="9"/>
  <c r="W181" i="9"/>
  <c r="N181" i="9"/>
  <c r="R181" i="9" s="1"/>
  <c r="M181" i="9"/>
  <c r="Q181" i="9" s="1"/>
  <c r="L181" i="9"/>
  <c r="I181" i="9"/>
  <c r="E181" i="9"/>
  <c r="W180" i="9"/>
  <c r="N180" i="9"/>
  <c r="R180" i="9" s="1"/>
  <c r="M180" i="9"/>
  <c r="Q180" i="9" s="1"/>
  <c r="L180" i="9"/>
  <c r="I180" i="9"/>
  <c r="E180" i="9"/>
  <c r="W179" i="9"/>
  <c r="N179" i="9"/>
  <c r="R179" i="9" s="1"/>
  <c r="M179" i="9"/>
  <c r="Q179" i="9" s="1"/>
  <c r="L179" i="9"/>
  <c r="I179" i="9"/>
  <c r="E179" i="9"/>
  <c r="W178" i="9"/>
  <c r="N178" i="9"/>
  <c r="R178" i="9" s="1"/>
  <c r="M178" i="9"/>
  <c r="Q178" i="9" s="1"/>
  <c r="L178" i="9"/>
  <c r="I178" i="9"/>
  <c r="E178" i="9"/>
  <c r="W177" i="9"/>
  <c r="N177" i="9"/>
  <c r="R177" i="9" s="1"/>
  <c r="M177" i="9"/>
  <c r="Q177" i="9" s="1"/>
  <c r="L177" i="9"/>
  <c r="I177" i="9"/>
  <c r="E177" i="9"/>
  <c r="W176" i="9"/>
  <c r="N176" i="9"/>
  <c r="R176" i="9" s="1"/>
  <c r="M176" i="9"/>
  <c r="Q176" i="9" s="1"/>
  <c r="L176" i="9"/>
  <c r="I176" i="9"/>
  <c r="E176" i="9"/>
  <c r="U175" i="9"/>
  <c r="W175" i="9" s="1"/>
  <c r="N175" i="9"/>
  <c r="R175" i="9" s="1"/>
  <c r="M175" i="9"/>
  <c r="L175" i="9"/>
  <c r="I175" i="9"/>
  <c r="E175" i="9"/>
  <c r="N168" i="9"/>
  <c r="R168" i="9" s="1"/>
  <c r="M168" i="9"/>
  <c r="Q168" i="9" s="1"/>
  <c r="L168" i="9"/>
  <c r="I168" i="9"/>
  <c r="E168" i="9"/>
  <c r="V167" i="9"/>
  <c r="W167" i="9" s="1"/>
  <c r="N167" i="9"/>
  <c r="M167" i="9"/>
  <c r="Q167" i="9" s="1"/>
  <c r="L167" i="9"/>
  <c r="I167" i="9"/>
  <c r="E167" i="9"/>
  <c r="V166" i="9"/>
  <c r="W166" i="9" s="1"/>
  <c r="N166" i="9"/>
  <c r="M166" i="9"/>
  <c r="Q166" i="9" s="1"/>
  <c r="L166" i="9"/>
  <c r="I166" i="9"/>
  <c r="E166" i="9"/>
  <c r="W165" i="9"/>
  <c r="N165" i="9"/>
  <c r="R165" i="9" s="1"/>
  <c r="M165" i="9"/>
  <c r="Q165" i="9" s="1"/>
  <c r="L165" i="9"/>
  <c r="I165" i="9"/>
  <c r="E165" i="9"/>
  <c r="W164" i="9"/>
  <c r="N164" i="9"/>
  <c r="R164" i="9" s="1"/>
  <c r="M164" i="9"/>
  <c r="Q164" i="9" s="1"/>
  <c r="L164" i="9"/>
  <c r="I164" i="9"/>
  <c r="E164" i="9"/>
  <c r="N157" i="9"/>
  <c r="R157" i="9" s="1"/>
  <c r="M157" i="9"/>
  <c r="Q157" i="9" s="1"/>
  <c r="L157" i="9"/>
  <c r="I157" i="9"/>
  <c r="E157" i="9"/>
  <c r="U156" i="9"/>
  <c r="W156" i="9" s="1"/>
  <c r="N156" i="9"/>
  <c r="R156" i="9" s="1"/>
  <c r="M156" i="9"/>
  <c r="L156" i="9"/>
  <c r="I156" i="9"/>
  <c r="E156" i="9"/>
  <c r="U155" i="9"/>
  <c r="W155" i="9" s="1"/>
  <c r="N155" i="9"/>
  <c r="R155" i="9" s="1"/>
  <c r="M155" i="9"/>
  <c r="L155" i="9"/>
  <c r="I155" i="9"/>
  <c r="E155" i="9"/>
  <c r="W154" i="9"/>
  <c r="N154" i="9"/>
  <c r="R154" i="9" s="1"/>
  <c r="M154" i="9"/>
  <c r="Q154" i="9" s="1"/>
  <c r="L154" i="9"/>
  <c r="I154" i="9"/>
  <c r="E154" i="9"/>
  <c r="U153" i="9"/>
  <c r="W153" i="9" s="1"/>
  <c r="N153" i="9"/>
  <c r="R153" i="9" s="1"/>
  <c r="M153" i="9"/>
  <c r="L153" i="9"/>
  <c r="I153" i="9"/>
  <c r="E153" i="9"/>
  <c r="U152" i="9"/>
  <c r="W152" i="9" s="1"/>
  <c r="N152" i="9"/>
  <c r="R152" i="9" s="1"/>
  <c r="M152" i="9"/>
  <c r="L152" i="9"/>
  <c r="I152" i="9"/>
  <c r="E152" i="9"/>
  <c r="N145" i="9"/>
  <c r="R145" i="9" s="1"/>
  <c r="M145" i="9"/>
  <c r="Q145" i="9" s="1"/>
  <c r="L145" i="9"/>
  <c r="I145" i="9"/>
  <c r="E145" i="9"/>
  <c r="W144" i="9"/>
  <c r="N144" i="9"/>
  <c r="R144" i="9" s="1"/>
  <c r="M144" i="9"/>
  <c r="Q144" i="9" s="1"/>
  <c r="L144" i="9"/>
  <c r="I144" i="9"/>
  <c r="E144" i="9"/>
  <c r="W143" i="9"/>
  <c r="N143" i="9"/>
  <c r="R143" i="9" s="1"/>
  <c r="M143" i="9"/>
  <c r="Q143" i="9" s="1"/>
  <c r="L143" i="9"/>
  <c r="I143" i="9"/>
  <c r="E143" i="9"/>
  <c r="U142" i="9"/>
  <c r="W142" i="9" s="1"/>
  <c r="N142" i="9"/>
  <c r="R142" i="9" s="1"/>
  <c r="M142" i="9"/>
  <c r="L142" i="9"/>
  <c r="I142" i="9"/>
  <c r="E142" i="9"/>
  <c r="W141" i="9"/>
  <c r="N141" i="9"/>
  <c r="R141" i="9" s="1"/>
  <c r="M141" i="9"/>
  <c r="Q141" i="9" s="1"/>
  <c r="L141" i="9"/>
  <c r="I141" i="9"/>
  <c r="E141" i="9"/>
  <c r="U140" i="9"/>
  <c r="W140" i="9" s="1"/>
  <c r="N140" i="9"/>
  <c r="R140" i="9" s="1"/>
  <c r="M140" i="9"/>
  <c r="L140" i="9"/>
  <c r="I140" i="9"/>
  <c r="E140" i="9"/>
  <c r="N133" i="9"/>
  <c r="R133" i="9" s="1"/>
  <c r="M133" i="9"/>
  <c r="Q133" i="9" s="1"/>
  <c r="L133" i="9"/>
  <c r="I133" i="9"/>
  <c r="E133" i="9"/>
  <c r="N132" i="9"/>
  <c r="R132" i="9" s="1"/>
  <c r="M132" i="9"/>
  <c r="L132" i="9"/>
  <c r="I132" i="9"/>
  <c r="E132" i="9"/>
  <c r="N125" i="9"/>
  <c r="R125" i="9" s="1"/>
  <c r="M125" i="9"/>
  <c r="Q125" i="9" s="1"/>
  <c r="L125" i="9"/>
  <c r="I125" i="9"/>
  <c r="E125" i="9"/>
  <c r="W124" i="9"/>
  <c r="N124" i="9"/>
  <c r="R124" i="9" s="1"/>
  <c r="M124" i="9"/>
  <c r="Q124" i="9" s="1"/>
  <c r="L124" i="9"/>
  <c r="I124" i="9"/>
  <c r="E124" i="9"/>
  <c r="W123" i="9"/>
  <c r="N123" i="9"/>
  <c r="R123" i="9" s="1"/>
  <c r="M123" i="9"/>
  <c r="Q123" i="9" s="1"/>
  <c r="L123" i="9"/>
  <c r="I123" i="9"/>
  <c r="E123" i="9"/>
  <c r="W122" i="9"/>
  <c r="N122" i="9"/>
  <c r="R122" i="9" s="1"/>
  <c r="M122" i="9"/>
  <c r="Q122" i="9" s="1"/>
  <c r="L122" i="9"/>
  <c r="I122" i="9"/>
  <c r="E122" i="9"/>
  <c r="N121" i="9"/>
  <c r="R121" i="9" s="1"/>
  <c r="M121" i="9"/>
  <c r="L121" i="9"/>
  <c r="I121" i="9"/>
  <c r="E121" i="9"/>
  <c r="W120" i="9"/>
  <c r="N120" i="9"/>
  <c r="R120" i="9" s="1"/>
  <c r="M120" i="9"/>
  <c r="Q120" i="9" s="1"/>
  <c r="L120" i="9"/>
  <c r="I120" i="9"/>
  <c r="E120" i="9"/>
  <c r="W119" i="9"/>
  <c r="N119" i="9"/>
  <c r="R119" i="9" s="1"/>
  <c r="M119" i="9"/>
  <c r="Q119" i="9" s="1"/>
  <c r="L119" i="9"/>
  <c r="I119" i="9"/>
  <c r="E119" i="9"/>
  <c r="W118" i="9"/>
  <c r="N118" i="9"/>
  <c r="R118" i="9" s="1"/>
  <c r="M118" i="9"/>
  <c r="Q118" i="9" s="1"/>
  <c r="L118" i="9"/>
  <c r="I118" i="9"/>
  <c r="E118" i="9"/>
  <c r="N71" i="9"/>
  <c r="R71" i="9" s="1"/>
  <c r="M71" i="9"/>
  <c r="Q71" i="9" s="1"/>
  <c r="L71" i="9"/>
  <c r="I71" i="9"/>
  <c r="E71" i="9"/>
  <c r="N64" i="9"/>
  <c r="R64" i="9" s="1"/>
  <c r="M64" i="9"/>
  <c r="Q64" i="9" s="1"/>
  <c r="L64" i="9"/>
  <c r="I64" i="9"/>
  <c r="E64" i="9"/>
  <c r="N63" i="9"/>
  <c r="M63" i="9"/>
  <c r="Q63" i="9" s="1"/>
  <c r="L63" i="9"/>
  <c r="I63" i="9"/>
  <c r="E63" i="9"/>
  <c r="N55" i="9"/>
  <c r="R55" i="9" s="1"/>
  <c r="M55" i="9"/>
  <c r="Q55" i="9" s="1"/>
  <c r="L55" i="9"/>
  <c r="I55" i="9"/>
  <c r="E55" i="9"/>
  <c r="W54" i="9"/>
  <c r="N54" i="9"/>
  <c r="R54" i="9" s="1"/>
  <c r="M54" i="9"/>
  <c r="Q54" i="9" s="1"/>
  <c r="L54" i="9"/>
  <c r="I54" i="9"/>
  <c r="E54" i="9"/>
  <c r="N53" i="9"/>
  <c r="M53" i="9"/>
  <c r="Q53" i="9" s="1"/>
  <c r="L53" i="9"/>
  <c r="I53" i="9"/>
  <c r="E53" i="9"/>
  <c r="W52" i="9"/>
  <c r="N52" i="9"/>
  <c r="R52" i="9" s="1"/>
  <c r="M52" i="9"/>
  <c r="Q52" i="9" s="1"/>
  <c r="L52" i="9"/>
  <c r="I52" i="9"/>
  <c r="E52" i="9"/>
  <c r="W51" i="9"/>
  <c r="N51" i="9"/>
  <c r="R51" i="9" s="1"/>
  <c r="M51" i="9"/>
  <c r="Q51" i="9" s="1"/>
  <c r="L51" i="9"/>
  <c r="I51" i="9"/>
  <c r="E51" i="9"/>
  <c r="W50" i="9"/>
  <c r="N50" i="9"/>
  <c r="R50" i="9" s="1"/>
  <c r="M50" i="9"/>
  <c r="Q50" i="9" s="1"/>
  <c r="L50" i="9"/>
  <c r="I50" i="9"/>
  <c r="E50" i="9"/>
  <c r="N49" i="9"/>
  <c r="M49" i="9"/>
  <c r="Q49" i="9" s="1"/>
  <c r="L49" i="9"/>
  <c r="I49" i="9"/>
  <c r="E49" i="9"/>
  <c r="N48" i="9"/>
  <c r="M48" i="9"/>
  <c r="Q48" i="9" s="1"/>
  <c r="L48" i="9"/>
  <c r="I48" i="9"/>
  <c r="E48" i="9"/>
  <c r="N41" i="9"/>
  <c r="R41" i="9" s="1"/>
  <c r="M41" i="9"/>
  <c r="Q41" i="9" s="1"/>
  <c r="L41" i="9"/>
  <c r="I41" i="9"/>
  <c r="E41" i="9"/>
  <c r="N34" i="9"/>
  <c r="R34" i="9" s="1"/>
  <c r="M34" i="9"/>
  <c r="Q34" i="9" s="1"/>
  <c r="L34" i="9"/>
  <c r="I34" i="9"/>
  <c r="E34" i="9"/>
  <c r="N27" i="9"/>
  <c r="R27" i="9" s="1"/>
  <c r="M27" i="9"/>
  <c r="Q27" i="9" s="1"/>
  <c r="L27" i="9"/>
  <c r="I27" i="9"/>
  <c r="E27" i="9"/>
  <c r="V26" i="9"/>
  <c r="W26" i="9" s="1"/>
  <c r="N26" i="9"/>
  <c r="M26" i="9"/>
  <c r="Q26" i="9" s="1"/>
  <c r="L26" i="9"/>
  <c r="I26" i="9"/>
  <c r="E26" i="9"/>
  <c r="V25" i="9"/>
  <c r="W25" i="9" s="1"/>
  <c r="N25" i="9"/>
  <c r="M25" i="9"/>
  <c r="Q25" i="9" s="1"/>
  <c r="L25" i="9"/>
  <c r="I25" i="9"/>
  <c r="E25" i="9"/>
  <c r="N24" i="9"/>
  <c r="M24" i="9"/>
  <c r="Q24" i="9" s="1"/>
  <c r="L24" i="9"/>
  <c r="I24" i="9"/>
  <c r="E24" i="9"/>
  <c r="V23" i="9"/>
  <c r="W23" i="9" s="1"/>
  <c r="N23" i="9"/>
  <c r="M23" i="9"/>
  <c r="Q23" i="9" s="1"/>
  <c r="L23" i="9"/>
  <c r="I23" i="9"/>
  <c r="E23" i="9"/>
  <c r="N15" i="9"/>
  <c r="R15" i="9" s="1"/>
  <c r="M15" i="9"/>
  <c r="Q15" i="9" s="1"/>
  <c r="L15" i="9"/>
  <c r="I15" i="9"/>
  <c r="E15" i="9"/>
  <c r="W14" i="9"/>
  <c r="N14" i="9"/>
  <c r="R14" i="9" s="1"/>
  <c r="M14" i="9"/>
  <c r="Q14" i="9" s="1"/>
  <c r="L14" i="9"/>
  <c r="I14" i="9"/>
  <c r="E14" i="9"/>
  <c r="N13" i="9"/>
  <c r="M13" i="9"/>
  <c r="Q13" i="9" s="1"/>
  <c r="L13" i="9"/>
  <c r="I13" i="9"/>
  <c r="E13" i="9"/>
  <c r="N12" i="9"/>
  <c r="M12" i="9"/>
  <c r="Q12" i="9" s="1"/>
  <c r="L12" i="9"/>
  <c r="I12" i="9"/>
  <c r="E12" i="9"/>
  <c r="N11" i="9"/>
  <c r="M11" i="9"/>
  <c r="Q11" i="9" s="1"/>
  <c r="L11" i="9"/>
  <c r="I11" i="9"/>
  <c r="E11" i="9"/>
  <c r="N10" i="9"/>
  <c r="M10" i="9"/>
  <c r="Q10" i="9" s="1"/>
  <c r="L10" i="9"/>
  <c r="I10" i="9"/>
  <c r="E10" i="9"/>
  <c r="N9" i="9"/>
  <c r="M9" i="9"/>
  <c r="Q9" i="9" s="1"/>
  <c r="L9" i="9"/>
  <c r="I9" i="9"/>
  <c r="E9" i="9"/>
  <c r="O11" i="1" l="1"/>
  <c r="S11" i="1" s="1"/>
  <c r="O80" i="8"/>
  <c r="S80" i="8" s="1"/>
  <c r="O82" i="8"/>
  <c r="S82" i="8" s="1"/>
  <c r="O91" i="8"/>
  <c r="S91" i="8" s="1"/>
  <c r="O62" i="8"/>
  <c r="S62" i="8" s="1"/>
  <c r="O19" i="8"/>
  <c r="S19" i="8" s="1"/>
  <c r="O131" i="8"/>
  <c r="S131" i="8" s="1"/>
  <c r="O99" i="8"/>
  <c r="S99" i="8" s="1"/>
  <c r="O150" i="2"/>
  <c r="S150" i="2" s="1"/>
  <c r="O200" i="9"/>
  <c r="S200" i="9" s="1"/>
  <c r="O120" i="9"/>
  <c r="S120" i="9" s="1"/>
  <c r="O157" i="9"/>
  <c r="S157" i="9" s="1"/>
  <c r="O180" i="9"/>
  <c r="S180" i="9" s="1"/>
  <c r="O124" i="9"/>
  <c r="S124" i="9" s="1"/>
  <c r="L131" i="9"/>
  <c r="O11" i="9"/>
  <c r="O156" i="9"/>
  <c r="S156" i="9" s="1"/>
  <c r="O183" i="9"/>
  <c r="S183" i="9" s="1"/>
  <c r="O187" i="9"/>
  <c r="S187" i="9" s="1"/>
  <c r="O205" i="9"/>
  <c r="S205" i="9" s="1"/>
  <c r="O142" i="9"/>
  <c r="S142" i="9" s="1"/>
  <c r="O10" i="9"/>
  <c r="O177" i="9"/>
  <c r="S177" i="9" s="1"/>
  <c r="O105" i="9"/>
  <c r="S105" i="9" s="1"/>
  <c r="O12" i="9"/>
  <c r="O119" i="9"/>
  <c r="S119" i="9" s="1"/>
  <c r="O123" i="9"/>
  <c r="S123" i="9" s="1"/>
  <c r="O122" i="9"/>
  <c r="S122" i="9" s="1"/>
  <c r="I131" i="9"/>
  <c r="Q142" i="9"/>
  <c r="O145" i="9"/>
  <c r="S145" i="9" s="1"/>
  <c r="O71" i="9"/>
  <c r="S71" i="9" s="1"/>
  <c r="O121" i="9"/>
  <c r="O154" i="9"/>
  <c r="S154" i="9" s="1"/>
  <c r="O164" i="9"/>
  <c r="S164" i="9" s="1"/>
  <c r="O168" i="9"/>
  <c r="S168" i="9" s="1"/>
  <c r="O26" i="9"/>
  <c r="S26" i="9" s="1"/>
  <c r="O41" i="9"/>
  <c r="S41" i="9" s="1"/>
  <c r="O50" i="9"/>
  <c r="S50" i="9" s="1"/>
  <c r="O54" i="9"/>
  <c r="S54" i="9" s="1"/>
  <c r="O64" i="9"/>
  <c r="S64" i="9" s="1"/>
  <c r="E131" i="9"/>
  <c r="Q140" i="9"/>
  <c r="O188" i="9"/>
  <c r="E197" i="9"/>
  <c r="O204" i="9"/>
  <c r="S204" i="9" s="1"/>
  <c r="Q155" i="9"/>
  <c r="R166" i="9"/>
  <c r="Q175" i="9"/>
  <c r="O186" i="9"/>
  <c r="S186" i="9" s="1"/>
  <c r="E139" i="9"/>
  <c r="L151" i="9"/>
  <c r="O15" i="9"/>
  <c r="S15" i="9" s="1"/>
  <c r="R23" i="9"/>
  <c r="E151" i="9"/>
  <c r="I174" i="9"/>
  <c r="I197" i="9"/>
  <c r="E163" i="9"/>
  <c r="O34" i="9"/>
  <c r="S34" i="9" s="1"/>
  <c r="O125" i="9"/>
  <c r="S125" i="9" s="1"/>
  <c r="L139" i="9"/>
  <c r="O152" i="9"/>
  <c r="S152" i="9" s="1"/>
  <c r="O181" i="9"/>
  <c r="S181" i="9" s="1"/>
  <c r="O182" i="9"/>
  <c r="S182" i="9" s="1"/>
  <c r="O203" i="9"/>
  <c r="S203" i="9" s="1"/>
  <c r="W163" i="9"/>
  <c r="Q188" i="9"/>
  <c r="W188" i="9"/>
  <c r="W174" i="9" s="1"/>
  <c r="O13" i="9"/>
  <c r="O51" i="9"/>
  <c r="S51" i="9" s="1"/>
  <c r="Q156" i="9"/>
  <c r="O190" i="9"/>
  <c r="S190" i="9" s="1"/>
  <c r="O146" i="2"/>
  <c r="S146" i="2" s="1"/>
  <c r="W197" i="9"/>
  <c r="O24" i="9"/>
  <c r="R26" i="9"/>
  <c r="O167" i="9"/>
  <c r="S167" i="9" s="1"/>
  <c r="O189" i="9"/>
  <c r="S189" i="9" s="1"/>
  <c r="Q190" i="9"/>
  <c r="O201" i="9"/>
  <c r="S201" i="9" s="1"/>
  <c r="O202" i="9"/>
  <c r="S202" i="9" s="1"/>
  <c r="Q203" i="9"/>
  <c r="O155" i="9"/>
  <c r="S155" i="9" s="1"/>
  <c r="R25" i="9"/>
  <c r="O49" i="9"/>
  <c r="E117" i="9"/>
  <c r="O133" i="9"/>
  <c r="S133" i="9" s="1"/>
  <c r="W139" i="9"/>
  <c r="Q152" i="9"/>
  <c r="O178" i="9"/>
  <c r="S178" i="9" s="1"/>
  <c r="Q189" i="9"/>
  <c r="L197" i="9"/>
  <c r="O211" i="9"/>
  <c r="S211" i="9" s="1"/>
  <c r="W151" i="9"/>
  <c r="L47" i="9"/>
  <c r="O53" i="9"/>
  <c r="I117" i="9"/>
  <c r="O143" i="9"/>
  <c r="S143" i="9" s="1"/>
  <c r="O144" i="9"/>
  <c r="S144" i="9" s="1"/>
  <c r="I163" i="9"/>
  <c r="O165" i="9"/>
  <c r="S165" i="9" s="1"/>
  <c r="O166" i="9"/>
  <c r="S166" i="9" s="1"/>
  <c r="L174" i="9"/>
  <c r="R182" i="9"/>
  <c r="O185" i="9"/>
  <c r="S185" i="9" s="1"/>
  <c r="Q202" i="9"/>
  <c r="I151" i="9"/>
  <c r="O9" i="9"/>
  <c r="L21" i="9"/>
  <c r="O27" i="9"/>
  <c r="S27" i="9" s="1"/>
  <c r="L61" i="9"/>
  <c r="L117" i="9"/>
  <c r="I139" i="9"/>
  <c r="L163" i="9"/>
  <c r="R167" i="9"/>
  <c r="O184" i="9"/>
  <c r="S184" i="9" s="1"/>
  <c r="O198" i="9"/>
  <c r="S198" i="9" s="1"/>
  <c r="O199" i="9"/>
  <c r="S199" i="9" s="1"/>
  <c r="O175" i="9"/>
  <c r="S175" i="9" s="1"/>
  <c r="L7" i="9"/>
  <c r="V24" i="9"/>
  <c r="W24" i="9" s="1"/>
  <c r="W21" i="9" s="1"/>
  <c r="O52" i="9"/>
  <c r="S52" i="9" s="1"/>
  <c r="E174" i="9"/>
  <c r="O176" i="9"/>
  <c r="S176" i="9" s="1"/>
  <c r="O191" i="9"/>
  <c r="S191" i="9" s="1"/>
  <c r="O51" i="1"/>
  <c r="S51" i="1" s="1"/>
  <c r="O149" i="2"/>
  <c r="S149" i="2" s="1"/>
  <c r="O148" i="2"/>
  <c r="S148" i="2" s="1"/>
  <c r="O154" i="8"/>
  <c r="S154" i="8" s="1"/>
  <c r="O132" i="8"/>
  <c r="S132" i="8" s="1"/>
  <c r="O113" i="8"/>
  <c r="S113" i="8" s="1"/>
  <c r="O89" i="8"/>
  <c r="S89" i="8" s="1"/>
  <c r="O109" i="8"/>
  <c r="S109" i="8" s="1"/>
  <c r="O130" i="8"/>
  <c r="S130" i="8" s="1"/>
  <c r="O110" i="8"/>
  <c r="S110" i="8" s="1"/>
  <c r="O101" i="8"/>
  <c r="S101" i="8" s="1"/>
  <c r="O157" i="8"/>
  <c r="S157" i="8" s="1"/>
  <c r="O88" i="8"/>
  <c r="S88" i="8" s="1"/>
  <c r="O134" i="8"/>
  <c r="S134" i="8" s="1"/>
  <c r="O111" i="8"/>
  <c r="S111" i="8" s="1"/>
  <c r="O81" i="8"/>
  <c r="S81" i="8" s="1"/>
  <c r="O102" i="8"/>
  <c r="S102" i="8" s="1"/>
  <c r="O144" i="8"/>
  <c r="S144" i="8" s="1"/>
  <c r="O87" i="8"/>
  <c r="S87" i="8" s="1"/>
  <c r="O146" i="8"/>
  <c r="S146" i="8" s="1"/>
  <c r="O153" i="8"/>
  <c r="S153" i="8" s="1"/>
  <c r="O155" i="8"/>
  <c r="S155" i="8" s="1"/>
  <c r="O79" i="8"/>
  <c r="S79" i="8" s="1"/>
  <c r="O90" i="8"/>
  <c r="S90" i="8" s="1"/>
  <c r="O112" i="8"/>
  <c r="S112" i="8" s="1"/>
  <c r="O133" i="8"/>
  <c r="S133" i="8" s="1"/>
  <c r="O132" i="7"/>
  <c r="S132" i="7" s="1"/>
  <c r="O94" i="7"/>
  <c r="S94" i="7" s="1"/>
  <c r="O152" i="7"/>
  <c r="S152" i="7" s="1"/>
  <c r="O178" i="7"/>
  <c r="S178" i="7" s="1"/>
  <c r="O166" i="7"/>
  <c r="S166" i="7" s="1"/>
  <c r="O174" i="7"/>
  <c r="S174" i="7" s="1"/>
  <c r="O119" i="7"/>
  <c r="S119" i="7" s="1"/>
  <c r="O153" i="7"/>
  <c r="S153" i="7" s="1"/>
  <c r="O177" i="7"/>
  <c r="S177" i="7" s="1"/>
  <c r="O54" i="1"/>
  <c r="S54" i="1" s="1"/>
  <c r="O52" i="1"/>
  <c r="S52" i="1" s="1"/>
  <c r="O53" i="1"/>
  <c r="S53" i="1" s="1"/>
  <c r="O136" i="1"/>
  <c r="S136" i="1" s="1"/>
  <c r="AA226" i="9"/>
  <c r="W224" i="9" s="1"/>
  <c r="W225" i="9" s="1"/>
  <c r="V53" i="9" s="1"/>
  <c r="W53" i="9" s="1"/>
  <c r="O134" i="1"/>
  <c r="S134" i="1" s="1"/>
  <c r="O132" i="1"/>
  <c r="S132" i="1" s="1"/>
  <c r="O129" i="7"/>
  <c r="S129" i="7" s="1"/>
  <c r="O169" i="7"/>
  <c r="S169" i="7" s="1"/>
  <c r="O167" i="7"/>
  <c r="S167" i="7" s="1"/>
  <c r="O168" i="7"/>
  <c r="S168" i="7" s="1"/>
  <c r="O130" i="7"/>
  <c r="S130" i="7" s="1"/>
  <c r="O109" i="7"/>
  <c r="S109" i="7" s="1"/>
  <c r="O154" i="7"/>
  <c r="S154" i="7" s="1"/>
  <c r="O155" i="7"/>
  <c r="S155" i="7" s="1"/>
  <c r="O120" i="7"/>
  <c r="S120" i="7" s="1"/>
  <c r="O118" i="7"/>
  <c r="S118" i="7" s="1"/>
  <c r="O107" i="7"/>
  <c r="S107" i="7" s="1"/>
  <c r="O131" i="7"/>
  <c r="S131" i="7" s="1"/>
  <c r="O121" i="7"/>
  <c r="S121" i="7" s="1"/>
  <c r="O108" i="7"/>
  <c r="S108" i="7" s="1"/>
  <c r="O96" i="7"/>
  <c r="S96" i="7" s="1"/>
  <c r="O106" i="7"/>
  <c r="S106" i="7" s="1"/>
  <c r="O89" i="7"/>
  <c r="S89" i="7" s="1"/>
  <c r="O97" i="7"/>
  <c r="S97" i="7" s="1"/>
  <c r="O75" i="7"/>
  <c r="S75" i="7" s="1"/>
  <c r="O95" i="7"/>
  <c r="S95" i="7" s="1"/>
  <c r="O86" i="7"/>
  <c r="S86" i="7" s="1"/>
  <c r="O74" i="7"/>
  <c r="S74" i="7" s="1"/>
  <c r="O87" i="7"/>
  <c r="S87" i="7" s="1"/>
  <c r="O65" i="7"/>
  <c r="S65" i="7" s="1"/>
  <c r="O88" i="7"/>
  <c r="S88" i="7" s="1"/>
  <c r="O72" i="7"/>
  <c r="S72" i="7" s="1"/>
  <c r="O73" i="7"/>
  <c r="S73" i="7" s="1"/>
  <c r="O67" i="7"/>
  <c r="S67" i="7" s="1"/>
  <c r="O58" i="7"/>
  <c r="S58" i="7" s="1"/>
  <c r="O56" i="7"/>
  <c r="S56" i="7" s="1"/>
  <c r="O38" i="7"/>
  <c r="S38" i="7" s="1"/>
  <c r="O66" i="7"/>
  <c r="S66" i="7" s="1"/>
  <c r="O68" i="7"/>
  <c r="S68" i="7" s="1"/>
  <c r="O44" i="7"/>
  <c r="S44" i="7" s="1"/>
  <c r="O57" i="7"/>
  <c r="S57" i="7" s="1"/>
  <c r="O59" i="7"/>
  <c r="S59" i="7" s="1"/>
  <c r="O43" i="7"/>
  <c r="S43" i="7" s="1"/>
  <c r="O45" i="7"/>
  <c r="S45" i="7" s="1"/>
  <c r="O35" i="7"/>
  <c r="S35" i="7" s="1"/>
  <c r="O42" i="7"/>
  <c r="S42" i="7" s="1"/>
  <c r="O37" i="7"/>
  <c r="S37" i="7" s="1"/>
  <c r="O29" i="7"/>
  <c r="S29" i="7" s="1"/>
  <c r="O31" i="7"/>
  <c r="S31" i="7" s="1"/>
  <c r="O30" i="7"/>
  <c r="S30" i="7" s="1"/>
  <c r="O17" i="7"/>
  <c r="S17" i="7" s="1"/>
  <c r="O36" i="7"/>
  <c r="S36" i="7" s="1"/>
  <c r="O28" i="7"/>
  <c r="S28" i="7" s="1"/>
  <c r="O19" i="7"/>
  <c r="S19" i="7" s="1"/>
  <c r="O18" i="7"/>
  <c r="S18" i="7" s="1"/>
  <c r="O16" i="7"/>
  <c r="S16" i="7" s="1"/>
  <c r="O138" i="2"/>
  <c r="S138" i="2" s="1"/>
  <c r="O141" i="2"/>
  <c r="S141" i="2" s="1"/>
  <c r="O139" i="2"/>
  <c r="S139" i="2" s="1"/>
  <c r="O105" i="2"/>
  <c r="S105" i="2" s="1"/>
  <c r="O127" i="2"/>
  <c r="S127" i="2" s="1"/>
  <c r="O140" i="2"/>
  <c r="S140" i="2" s="1"/>
  <c r="O93" i="2"/>
  <c r="S93" i="2" s="1"/>
  <c r="O124" i="2"/>
  <c r="S124" i="2" s="1"/>
  <c r="O104" i="2"/>
  <c r="S104" i="2" s="1"/>
  <c r="O126" i="2"/>
  <c r="S126" i="2" s="1"/>
  <c r="O106" i="2"/>
  <c r="S106" i="2" s="1"/>
  <c r="O94" i="2"/>
  <c r="S94" i="2" s="1"/>
  <c r="O125" i="2"/>
  <c r="S125" i="2" s="1"/>
  <c r="O96" i="2"/>
  <c r="S96" i="2" s="1"/>
  <c r="O95" i="2"/>
  <c r="S95" i="2" s="1"/>
  <c r="O103" i="2"/>
  <c r="S103" i="2" s="1"/>
  <c r="O84" i="2"/>
  <c r="S84" i="2" s="1"/>
  <c r="O62" i="2"/>
  <c r="S62" i="2" s="1"/>
  <c r="O82" i="2"/>
  <c r="S82" i="2" s="1"/>
  <c r="O83" i="2"/>
  <c r="S83" i="2" s="1"/>
  <c r="O81" i="2"/>
  <c r="S81" i="2" s="1"/>
  <c r="O73" i="2"/>
  <c r="S73" i="2" s="1"/>
  <c r="O76" i="2"/>
  <c r="S76" i="2" s="1"/>
  <c r="O65" i="2"/>
  <c r="S65" i="2" s="1"/>
  <c r="O75" i="2"/>
  <c r="S75" i="2" s="1"/>
  <c r="O74" i="2"/>
  <c r="S74" i="2" s="1"/>
  <c r="O56" i="2"/>
  <c r="S56" i="2" s="1"/>
  <c r="O63" i="2"/>
  <c r="S63" i="2" s="1"/>
  <c r="O43" i="2"/>
  <c r="S43" i="2" s="1"/>
  <c r="O30" i="2"/>
  <c r="S30" i="2" s="1"/>
  <c r="O64" i="2"/>
  <c r="S64" i="2" s="1"/>
  <c r="O29" i="2"/>
  <c r="S29" i="2" s="1"/>
  <c r="O46" i="2"/>
  <c r="S46" i="2" s="1"/>
  <c r="O54" i="2"/>
  <c r="S54" i="2" s="1"/>
  <c r="O57" i="2"/>
  <c r="S57" i="2" s="1"/>
  <c r="O55" i="2"/>
  <c r="S55" i="2" s="1"/>
  <c r="O44" i="2"/>
  <c r="S44" i="2" s="1"/>
  <c r="O37" i="2"/>
  <c r="S37" i="2" s="1"/>
  <c r="O36" i="2"/>
  <c r="S36" i="2" s="1"/>
  <c r="O39" i="2"/>
  <c r="S39" i="2" s="1"/>
  <c r="O45" i="2"/>
  <c r="S45" i="2" s="1"/>
  <c r="O32" i="2"/>
  <c r="S32" i="2" s="1"/>
  <c r="O20" i="2"/>
  <c r="S20" i="2" s="1"/>
  <c r="O38" i="2"/>
  <c r="S38" i="2" s="1"/>
  <c r="O18" i="2"/>
  <c r="S18" i="2" s="1"/>
  <c r="O19" i="2"/>
  <c r="S19" i="2" s="1"/>
  <c r="O31" i="2"/>
  <c r="S31" i="2" s="1"/>
  <c r="O17" i="2"/>
  <c r="S17" i="2" s="1"/>
  <c r="O83" i="8"/>
  <c r="S83" i="8" s="1"/>
  <c r="O145" i="8"/>
  <c r="S145" i="8" s="1"/>
  <c r="O148" i="8"/>
  <c r="S148" i="8" s="1"/>
  <c r="O100" i="8"/>
  <c r="S100" i="8" s="1"/>
  <c r="O147" i="8"/>
  <c r="S147" i="8" s="1"/>
  <c r="O103" i="8"/>
  <c r="S103" i="8" s="1"/>
  <c r="O50" i="8"/>
  <c r="S50" i="8" s="1"/>
  <c r="O18" i="8"/>
  <c r="S18" i="8" s="1"/>
  <c r="O34" i="8"/>
  <c r="S34" i="8" s="1"/>
  <c r="O61" i="8"/>
  <c r="S61" i="8" s="1"/>
  <c r="O70" i="8"/>
  <c r="S70" i="8" s="1"/>
  <c r="O33" i="8"/>
  <c r="S33" i="8" s="1"/>
  <c r="O47" i="8"/>
  <c r="S47" i="8" s="1"/>
  <c r="O41" i="8"/>
  <c r="S41" i="8" s="1"/>
  <c r="O49" i="8"/>
  <c r="S49" i="8" s="1"/>
  <c r="O21" i="8"/>
  <c r="S21" i="8" s="1"/>
  <c r="O63" i="8"/>
  <c r="S63" i="8" s="1"/>
  <c r="O72" i="8"/>
  <c r="S72" i="8" s="1"/>
  <c r="O40" i="8"/>
  <c r="S40" i="8" s="1"/>
  <c r="O69" i="8"/>
  <c r="S69" i="8" s="1"/>
  <c r="O20" i="8"/>
  <c r="S20" i="8" s="1"/>
  <c r="O64" i="8"/>
  <c r="S64" i="8" s="1"/>
  <c r="O36" i="8"/>
  <c r="S36" i="8" s="1"/>
  <c r="O42" i="8"/>
  <c r="S42" i="8" s="1"/>
  <c r="O48" i="8"/>
  <c r="S48" i="8" s="1"/>
  <c r="O35" i="8"/>
  <c r="S35" i="8" s="1"/>
  <c r="O71" i="8"/>
  <c r="S71" i="8" s="1"/>
  <c r="O43" i="8"/>
  <c r="S43" i="8" s="1"/>
  <c r="O92" i="1"/>
  <c r="S92" i="1" s="1"/>
  <c r="O127" i="1"/>
  <c r="S127" i="1" s="1"/>
  <c r="O135" i="1"/>
  <c r="S135" i="1" s="1"/>
  <c r="O125" i="1"/>
  <c r="S125" i="1" s="1"/>
  <c r="O91" i="1"/>
  <c r="S91" i="1" s="1"/>
  <c r="O124" i="1"/>
  <c r="S124" i="1" s="1"/>
  <c r="O113" i="1"/>
  <c r="S113" i="1" s="1"/>
  <c r="O112" i="1"/>
  <c r="S112" i="1" s="1"/>
  <c r="O126" i="1"/>
  <c r="S126" i="1" s="1"/>
  <c r="O81" i="1"/>
  <c r="R81" i="1" s="1"/>
  <c r="O82" i="1"/>
  <c r="R82" i="1" s="1"/>
  <c r="O110" i="1"/>
  <c r="S110" i="1" s="1"/>
  <c r="O111" i="1"/>
  <c r="S111" i="1" s="1"/>
  <c r="O70" i="1"/>
  <c r="S70" i="1" s="1"/>
  <c r="O94" i="1"/>
  <c r="S94" i="1" s="1"/>
  <c r="O84" i="1"/>
  <c r="R84" i="1" s="1"/>
  <c r="O93" i="1"/>
  <c r="S93" i="1" s="1"/>
  <c r="O62" i="1"/>
  <c r="S62" i="1" s="1"/>
  <c r="O69" i="1"/>
  <c r="S69" i="1" s="1"/>
  <c r="O72" i="1"/>
  <c r="S72" i="1" s="1"/>
  <c r="O83" i="1"/>
  <c r="R83" i="1" s="1"/>
  <c r="O71" i="1"/>
  <c r="S71" i="1" s="1"/>
  <c r="O64" i="1"/>
  <c r="S64" i="1" s="1"/>
  <c r="O43" i="1"/>
  <c r="S43" i="1" s="1"/>
  <c r="O36" i="1"/>
  <c r="S36" i="1" s="1"/>
  <c r="O61" i="1"/>
  <c r="S61" i="1" s="1"/>
  <c r="O63" i="1"/>
  <c r="S63" i="1" s="1"/>
  <c r="O12" i="1"/>
  <c r="S12" i="1" s="1"/>
  <c r="O33" i="1"/>
  <c r="S33" i="1" s="1"/>
  <c r="O40" i="1"/>
  <c r="S40" i="1" s="1"/>
  <c r="O34" i="1"/>
  <c r="S34" i="1" s="1"/>
  <c r="O42" i="1"/>
  <c r="S42" i="1" s="1"/>
  <c r="O26" i="1"/>
  <c r="S26" i="1" s="1"/>
  <c r="O41" i="1"/>
  <c r="S41" i="1" s="1"/>
  <c r="O35" i="1"/>
  <c r="S35" i="1" s="1"/>
  <c r="O13" i="1"/>
  <c r="S13" i="1" s="1"/>
  <c r="O27" i="1"/>
  <c r="S27" i="1" s="1"/>
  <c r="O29" i="1"/>
  <c r="S29" i="1" s="1"/>
  <c r="O28" i="1"/>
  <c r="S28" i="1" s="1"/>
  <c r="O14" i="1"/>
  <c r="S14" i="1" s="1"/>
  <c r="V11" i="2"/>
  <c r="W166" i="8"/>
  <c r="W167" i="8"/>
  <c r="V10" i="1"/>
  <c r="W143" i="1"/>
  <c r="W144" i="1" s="1"/>
  <c r="E7" i="9"/>
  <c r="E21" i="9"/>
  <c r="O55" i="9"/>
  <c r="S55" i="9" s="1"/>
  <c r="O14" i="9"/>
  <c r="S14" i="9" s="1"/>
  <c r="E61" i="9"/>
  <c r="O25" i="9"/>
  <c r="S25" i="9" s="1"/>
  <c r="E47" i="9"/>
  <c r="I47" i="9"/>
  <c r="I7" i="9"/>
  <c r="I21" i="9"/>
  <c r="I61" i="9"/>
  <c r="O48" i="9"/>
  <c r="O141" i="9"/>
  <c r="S141" i="9" s="1"/>
  <c r="O140" i="9"/>
  <c r="O179" i="9"/>
  <c r="S179" i="9" s="1"/>
  <c r="O132" i="9"/>
  <c r="O118" i="9"/>
  <c r="O63" i="9"/>
  <c r="O153" i="9"/>
  <c r="S153" i="9" s="1"/>
  <c r="R185" i="9"/>
  <c r="Q153" i="9"/>
  <c r="O23" i="9"/>
  <c r="L164" i="7"/>
  <c r="L163" i="7"/>
  <c r="L162" i="7"/>
  <c r="L161" i="7"/>
  <c r="L160" i="7"/>
  <c r="L159" i="7"/>
  <c r="L158" i="7"/>
  <c r="I164" i="7"/>
  <c r="I163" i="7"/>
  <c r="I162" i="7"/>
  <c r="I161" i="7"/>
  <c r="I160" i="7"/>
  <c r="I159" i="7"/>
  <c r="I158" i="7"/>
  <c r="E164" i="7"/>
  <c r="E163" i="7"/>
  <c r="E162" i="7"/>
  <c r="E161" i="7"/>
  <c r="E160" i="7"/>
  <c r="E159" i="7"/>
  <c r="E158" i="7"/>
  <c r="L150" i="7"/>
  <c r="L149" i="7"/>
  <c r="L148" i="7"/>
  <c r="L147" i="7"/>
  <c r="L146" i="7"/>
  <c r="L145" i="7"/>
  <c r="L144" i="7"/>
  <c r="L143" i="7"/>
  <c r="L142" i="7"/>
  <c r="L141" i="7"/>
  <c r="L140" i="7"/>
  <c r="L139" i="7"/>
  <c r="L138" i="7"/>
  <c r="L137" i="7"/>
  <c r="L136" i="7"/>
  <c r="L135" i="7"/>
  <c r="I150" i="7"/>
  <c r="I149" i="7"/>
  <c r="I148" i="7"/>
  <c r="O148" i="7" s="1"/>
  <c r="I147" i="7"/>
  <c r="I146" i="7"/>
  <c r="I145" i="7"/>
  <c r="I144" i="7"/>
  <c r="I143" i="7"/>
  <c r="I142" i="7"/>
  <c r="I141" i="7"/>
  <c r="I140" i="7"/>
  <c r="I139" i="7"/>
  <c r="O139" i="7" s="1"/>
  <c r="I138" i="7"/>
  <c r="I137" i="7"/>
  <c r="I136" i="7"/>
  <c r="I135" i="7"/>
  <c r="E150" i="7"/>
  <c r="E149" i="7"/>
  <c r="E148" i="7"/>
  <c r="E147" i="7"/>
  <c r="E146" i="7"/>
  <c r="E145" i="7"/>
  <c r="E144" i="7"/>
  <c r="E143" i="7"/>
  <c r="E142" i="7"/>
  <c r="E141" i="7"/>
  <c r="E140" i="7"/>
  <c r="E139" i="7"/>
  <c r="E138" i="7"/>
  <c r="E137" i="7"/>
  <c r="E136" i="7"/>
  <c r="E135" i="7"/>
  <c r="L127" i="7"/>
  <c r="L126" i="7"/>
  <c r="L125" i="7"/>
  <c r="L124" i="7"/>
  <c r="I127" i="7"/>
  <c r="I126" i="7"/>
  <c r="I125" i="7"/>
  <c r="I124" i="7"/>
  <c r="E127" i="7"/>
  <c r="E126" i="7"/>
  <c r="E125" i="7"/>
  <c r="E124" i="7"/>
  <c r="E116" i="7"/>
  <c r="E115" i="7"/>
  <c r="E114" i="7"/>
  <c r="E113" i="7"/>
  <c r="E112" i="7"/>
  <c r="I116" i="7"/>
  <c r="I115" i="7"/>
  <c r="I114" i="7"/>
  <c r="I113" i="7"/>
  <c r="I112" i="7"/>
  <c r="L116" i="7"/>
  <c r="L115" i="7"/>
  <c r="L114" i="7"/>
  <c r="L113" i="7"/>
  <c r="L112" i="7"/>
  <c r="L104" i="7"/>
  <c r="L103" i="7"/>
  <c r="L102" i="7"/>
  <c r="L101" i="7"/>
  <c r="L100" i="7"/>
  <c r="I104" i="7"/>
  <c r="I103" i="7"/>
  <c r="I102" i="7"/>
  <c r="I101" i="7"/>
  <c r="I100" i="7"/>
  <c r="E104" i="7"/>
  <c r="E103" i="7"/>
  <c r="E102" i="7"/>
  <c r="E101" i="7"/>
  <c r="E100" i="7"/>
  <c r="L92" i="7"/>
  <c r="I92" i="7"/>
  <c r="E92" i="7"/>
  <c r="L84" i="7"/>
  <c r="L83" i="7"/>
  <c r="L82" i="7"/>
  <c r="L81" i="7"/>
  <c r="L80" i="7"/>
  <c r="L79" i="7"/>
  <c r="L78" i="7"/>
  <c r="I84" i="7"/>
  <c r="I83" i="7"/>
  <c r="I82" i="7"/>
  <c r="I81" i="7"/>
  <c r="I80" i="7"/>
  <c r="I79" i="7"/>
  <c r="I78" i="7"/>
  <c r="E84" i="7"/>
  <c r="E83" i="7"/>
  <c r="E82" i="7"/>
  <c r="E81" i="7"/>
  <c r="E80" i="7"/>
  <c r="E79" i="7"/>
  <c r="E78" i="7"/>
  <c r="L63" i="7"/>
  <c r="I63" i="7"/>
  <c r="E63" i="7"/>
  <c r="L54" i="7"/>
  <c r="L53" i="7"/>
  <c r="L52" i="7"/>
  <c r="L51" i="7"/>
  <c r="L50" i="7"/>
  <c r="L49" i="7"/>
  <c r="L48" i="7"/>
  <c r="I54" i="7"/>
  <c r="I53" i="7"/>
  <c r="I52" i="7"/>
  <c r="I51" i="7"/>
  <c r="I50" i="7"/>
  <c r="I49" i="7"/>
  <c r="I48" i="7"/>
  <c r="E54" i="7"/>
  <c r="E53" i="7"/>
  <c r="E52" i="7"/>
  <c r="E51" i="7"/>
  <c r="E50" i="7"/>
  <c r="E49" i="7"/>
  <c r="E48" i="7"/>
  <c r="E26" i="7"/>
  <c r="E25" i="7"/>
  <c r="E24" i="7"/>
  <c r="E23" i="7"/>
  <c r="I26" i="7"/>
  <c r="I25" i="7"/>
  <c r="I24" i="7"/>
  <c r="I23" i="7"/>
  <c r="L26" i="7"/>
  <c r="L25" i="7"/>
  <c r="L24" i="7"/>
  <c r="L23" i="7"/>
  <c r="L14" i="7"/>
  <c r="L13" i="7"/>
  <c r="L12" i="7"/>
  <c r="L11" i="7"/>
  <c r="L10" i="7"/>
  <c r="L9" i="7"/>
  <c r="I14" i="7"/>
  <c r="I13" i="7"/>
  <c r="I12" i="7"/>
  <c r="I11" i="7"/>
  <c r="I10" i="7"/>
  <c r="I9" i="7"/>
  <c r="E14" i="7"/>
  <c r="E13" i="7"/>
  <c r="E12" i="7"/>
  <c r="E11" i="7"/>
  <c r="E10" i="7"/>
  <c r="E9" i="7"/>
  <c r="N71" i="7"/>
  <c r="R71" i="7" s="1"/>
  <c r="M71" i="7"/>
  <c r="Q71" i="7" s="1"/>
  <c r="L71" i="7"/>
  <c r="I71" i="7"/>
  <c r="E71" i="7"/>
  <c r="N105" i="7"/>
  <c r="R105" i="7" s="1"/>
  <c r="M105" i="7"/>
  <c r="Q105" i="7" s="1"/>
  <c r="L105" i="7"/>
  <c r="I105" i="7"/>
  <c r="E105" i="7"/>
  <c r="N164" i="7"/>
  <c r="R164" i="7" s="1"/>
  <c r="M164" i="7"/>
  <c r="Q164" i="7" s="1"/>
  <c r="N163" i="7"/>
  <c r="R163" i="7" s="1"/>
  <c r="M163" i="7"/>
  <c r="N162" i="7"/>
  <c r="R162" i="7" s="1"/>
  <c r="M162" i="7"/>
  <c r="N161" i="7"/>
  <c r="R161" i="7" s="1"/>
  <c r="M161" i="7"/>
  <c r="Q161" i="7" s="1"/>
  <c r="N160" i="7"/>
  <c r="R160" i="7" s="1"/>
  <c r="M160" i="7"/>
  <c r="Q160" i="7" s="1"/>
  <c r="N159" i="7"/>
  <c r="R159" i="7" s="1"/>
  <c r="M159" i="7"/>
  <c r="Q159" i="7" s="1"/>
  <c r="N158" i="7"/>
  <c r="R158" i="7" s="1"/>
  <c r="M158" i="7"/>
  <c r="Q158" i="7" s="1"/>
  <c r="N150" i="7"/>
  <c r="R150" i="7" s="1"/>
  <c r="M150" i="7"/>
  <c r="N149" i="7"/>
  <c r="R149" i="7" s="1"/>
  <c r="M149" i="7"/>
  <c r="N148" i="7"/>
  <c r="R148" i="7" s="1"/>
  <c r="M148" i="7"/>
  <c r="N147" i="7"/>
  <c r="R147" i="7" s="1"/>
  <c r="M147" i="7"/>
  <c r="Q147" i="7" s="1"/>
  <c r="N146" i="7"/>
  <c r="R146" i="7" s="1"/>
  <c r="M146" i="7"/>
  <c r="Q146" i="7" s="1"/>
  <c r="N145" i="7"/>
  <c r="M145" i="7"/>
  <c r="Q145" i="7" s="1"/>
  <c r="N144" i="7"/>
  <c r="R144" i="7" s="1"/>
  <c r="M144" i="7"/>
  <c r="Q144" i="7" s="1"/>
  <c r="N143" i="7"/>
  <c r="R143" i="7" s="1"/>
  <c r="M143" i="7"/>
  <c r="Q143" i="7" s="1"/>
  <c r="O142" i="7"/>
  <c r="N142" i="7"/>
  <c r="M142" i="7"/>
  <c r="Q142" i="7" s="1"/>
  <c r="N141" i="7"/>
  <c r="R141" i="7" s="1"/>
  <c r="M141" i="7"/>
  <c r="Q141" i="7" s="1"/>
  <c r="N140" i="7"/>
  <c r="R140" i="7" s="1"/>
  <c r="M140" i="7"/>
  <c r="Q140" i="7" s="1"/>
  <c r="N139" i="7"/>
  <c r="R139" i="7" s="1"/>
  <c r="M139" i="7"/>
  <c r="Q139" i="7" s="1"/>
  <c r="N138" i="7"/>
  <c r="R138" i="7" s="1"/>
  <c r="M138" i="7"/>
  <c r="Q138" i="7" s="1"/>
  <c r="N137" i="7"/>
  <c r="R137" i="7" s="1"/>
  <c r="M137" i="7"/>
  <c r="Q137" i="7" s="1"/>
  <c r="N136" i="7"/>
  <c r="R136" i="7" s="1"/>
  <c r="M136" i="7"/>
  <c r="Q136" i="7" s="1"/>
  <c r="N135" i="7"/>
  <c r="R135" i="7" s="1"/>
  <c r="M135" i="7"/>
  <c r="N127" i="7"/>
  <c r="M127" i="7"/>
  <c r="Q127" i="7" s="1"/>
  <c r="N126" i="7"/>
  <c r="M126" i="7"/>
  <c r="Q126" i="7" s="1"/>
  <c r="N125" i="7"/>
  <c r="R125" i="7" s="1"/>
  <c r="M125" i="7"/>
  <c r="Q125" i="7" s="1"/>
  <c r="N124" i="7"/>
  <c r="R124" i="7" s="1"/>
  <c r="M124" i="7"/>
  <c r="Q124" i="7" s="1"/>
  <c r="N116" i="7"/>
  <c r="R116" i="7" s="1"/>
  <c r="M116" i="7"/>
  <c r="N115" i="7"/>
  <c r="R115" i="7" s="1"/>
  <c r="M115" i="7"/>
  <c r="N114" i="7"/>
  <c r="R114" i="7" s="1"/>
  <c r="M114" i="7"/>
  <c r="Q114" i="7" s="1"/>
  <c r="N113" i="7"/>
  <c r="R113" i="7" s="1"/>
  <c r="M113" i="7"/>
  <c r="N112" i="7"/>
  <c r="R112" i="7" s="1"/>
  <c r="M112" i="7"/>
  <c r="N104" i="7"/>
  <c r="R104" i="7" s="1"/>
  <c r="M104" i="7"/>
  <c r="Q104" i="7" s="1"/>
  <c r="N103" i="7"/>
  <c r="R103" i="7" s="1"/>
  <c r="M103" i="7"/>
  <c r="Q103" i="7" s="1"/>
  <c r="N102" i="7"/>
  <c r="R102" i="7" s="1"/>
  <c r="M102" i="7"/>
  <c r="N101" i="7"/>
  <c r="R101" i="7" s="1"/>
  <c r="M101" i="7"/>
  <c r="Q101" i="7" s="1"/>
  <c r="N100" i="7"/>
  <c r="R100" i="7" s="1"/>
  <c r="M100" i="7"/>
  <c r="N92" i="7"/>
  <c r="R92" i="7" s="1"/>
  <c r="M92" i="7"/>
  <c r="N84" i="7"/>
  <c r="R84" i="7" s="1"/>
  <c r="M84" i="7"/>
  <c r="Q84" i="7" s="1"/>
  <c r="N83" i="7"/>
  <c r="R83" i="7" s="1"/>
  <c r="M83" i="7"/>
  <c r="Q83" i="7" s="1"/>
  <c r="N82" i="7"/>
  <c r="R82" i="7" s="1"/>
  <c r="M82" i="7"/>
  <c r="Q82" i="7" s="1"/>
  <c r="N81" i="7"/>
  <c r="R81" i="7" s="1"/>
  <c r="M81" i="7"/>
  <c r="N80" i="7"/>
  <c r="R80" i="7" s="1"/>
  <c r="M80" i="7"/>
  <c r="Q80" i="7" s="1"/>
  <c r="N79" i="7"/>
  <c r="R79" i="7" s="1"/>
  <c r="M79" i="7"/>
  <c r="Q79" i="7" s="1"/>
  <c r="N78" i="7"/>
  <c r="R78" i="7" s="1"/>
  <c r="M78" i="7"/>
  <c r="Q78" i="7" s="1"/>
  <c r="N63" i="7"/>
  <c r="M63" i="7"/>
  <c r="Q63" i="7" s="1"/>
  <c r="N54" i="7"/>
  <c r="R54" i="7" s="1"/>
  <c r="M54" i="7"/>
  <c r="Q54" i="7" s="1"/>
  <c r="N53" i="7"/>
  <c r="M53" i="7"/>
  <c r="Q53" i="7" s="1"/>
  <c r="N52" i="7"/>
  <c r="R52" i="7" s="1"/>
  <c r="M52" i="7"/>
  <c r="Q52" i="7" s="1"/>
  <c r="N51" i="7"/>
  <c r="R51" i="7" s="1"/>
  <c r="M51" i="7"/>
  <c r="Q51" i="7" s="1"/>
  <c r="N50" i="7"/>
  <c r="R50" i="7" s="1"/>
  <c r="M50" i="7"/>
  <c r="Q50" i="7" s="1"/>
  <c r="N49" i="7"/>
  <c r="M49" i="7"/>
  <c r="Q49" i="7" s="1"/>
  <c r="N48" i="7"/>
  <c r="M48" i="7"/>
  <c r="Q48" i="7" s="1"/>
  <c r="N26" i="7"/>
  <c r="M26" i="7"/>
  <c r="Q26" i="7" s="1"/>
  <c r="N25" i="7"/>
  <c r="M25" i="7"/>
  <c r="Q25" i="7" s="1"/>
  <c r="N24" i="7"/>
  <c r="M24" i="7"/>
  <c r="Q24" i="7" s="1"/>
  <c r="N23" i="7"/>
  <c r="M23" i="7"/>
  <c r="Q23" i="7" s="1"/>
  <c r="N14" i="7"/>
  <c r="R14" i="7" s="1"/>
  <c r="M14" i="7"/>
  <c r="Q14" i="7" s="1"/>
  <c r="N13" i="7"/>
  <c r="M13" i="7"/>
  <c r="Q13" i="7" s="1"/>
  <c r="N12" i="7"/>
  <c r="M12" i="7"/>
  <c r="Q12" i="7" s="1"/>
  <c r="N11" i="7"/>
  <c r="M11" i="7"/>
  <c r="Q11" i="7" s="1"/>
  <c r="N10" i="7"/>
  <c r="M10" i="7"/>
  <c r="Q10" i="7" s="1"/>
  <c r="N9" i="7"/>
  <c r="M9" i="7"/>
  <c r="Q9" i="7" s="1"/>
  <c r="N136" i="2"/>
  <c r="R136" i="2" s="1"/>
  <c r="M136" i="2"/>
  <c r="Q136" i="2" s="1"/>
  <c r="N135" i="2"/>
  <c r="R135" i="2" s="1"/>
  <c r="M135" i="2"/>
  <c r="N134" i="2"/>
  <c r="R134" i="2" s="1"/>
  <c r="M134" i="2"/>
  <c r="N133" i="2"/>
  <c r="R133" i="2" s="1"/>
  <c r="M133" i="2"/>
  <c r="Q133" i="2" s="1"/>
  <c r="N132" i="2"/>
  <c r="R132" i="2" s="1"/>
  <c r="M132" i="2"/>
  <c r="Q132" i="2" s="1"/>
  <c r="N131" i="2"/>
  <c r="R131" i="2" s="1"/>
  <c r="M131" i="2"/>
  <c r="Q131" i="2" s="1"/>
  <c r="N130" i="2"/>
  <c r="R130" i="2" s="1"/>
  <c r="M130" i="2"/>
  <c r="Q130" i="2" s="1"/>
  <c r="N122" i="2"/>
  <c r="R122" i="2" s="1"/>
  <c r="M122" i="2"/>
  <c r="N121" i="2"/>
  <c r="R121" i="2" s="1"/>
  <c r="M121" i="2"/>
  <c r="Q121" i="2" s="1"/>
  <c r="N120" i="2"/>
  <c r="R120" i="2" s="1"/>
  <c r="M120" i="2"/>
  <c r="Q120" i="2" s="1"/>
  <c r="N119" i="2"/>
  <c r="M119" i="2"/>
  <c r="Q119" i="2" s="1"/>
  <c r="N118" i="2"/>
  <c r="R118" i="2" s="1"/>
  <c r="M118" i="2"/>
  <c r="Q118" i="2" s="1"/>
  <c r="N117" i="2"/>
  <c r="R117" i="2" s="1"/>
  <c r="M117" i="2"/>
  <c r="Q117" i="2" s="1"/>
  <c r="N116" i="2"/>
  <c r="M116" i="2"/>
  <c r="Q116" i="2" s="1"/>
  <c r="N115" i="2"/>
  <c r="R115" i="2" s="1"/>
  <c r="M115" i="2"/>
  <c r="Q115" i="2" s="1"/>
  <c r="N114" i="2"/>
  <c r="R114" i="2" s="1"/>
  <c r="M114" i="2"/>
  <c r="Q114" i="2" s="1"/>
  <c r="N113" i="2"/>
  <c r="R113" i="2" s="1"/>
  <c r="M113" i="2"/>
  <c r="Q113" i="2" s="1"/>
  <c r="N112" i="2"/>
  <c r="R112" i="2" s="1"/>
  <c r="M112" i="2"/>
  <c r="Q112" i="2" s="1"/>
  <c r="N111" i="2"/>
  <c r="R111" i="2" s="1"/>
  <c r="M111" i="2"/>
  <c r="Q111" i="2" s="1"/>
  <c r="N110" i="2"/>
  <c r="R110" i="2" s="1"/>
  <c r="M110" i="2"/>
  <c r="Q110" i="2" s="1"/>
  <c r="N109" i="2"/>
  <c r="R109" i="2" s="1"/>
  <c r="M109" i="2"/>
  <c r="N101" i="2"/>
  <c r="M101" i="2"/>
  <c r="Q101" i="2" s="1"/>
  <c r="N100" i="2"/>
  <c r="R100" i="2" s="1"/>
  <c r="M100" i="2"/>
  <c r="Q100" i="2" s="1"/>
  <c r="N99" i="2"/>
  <c r="R99" i="2" s="1"/>
  <c r="M99" i="2"/>
  <c r="Q99" i="2" s="1"/>
  <c r="N91" i="2"/>
  <c r="R91" i="2" s="1"/>
  <c r="M91" i="2"/>
  <c r="N90" i="2"/>
  <c r="R90" i="2" s="1"/>
  <c r="M90" i="2"/>
  <c r="N89" i="2"/>
  <c r="R89" i="2" s="1"/>
  <c r="M89" i="2"/>
  <c r="N88" i="2"/>
  <c r="R88" i="2" s="1"/>
  <c r="M88" i="2"/>
  <c r="Q88" i="2" s="1"/>
  <c r="N87" i="2"/>
  <c r="R87" i="2" s="1"/>
  <c r="M87" i="2"/>
  <c r="N79" i="2"/>
  <c r="R79" i="2" s="1"/>
  <c r="M79" i="2"/>
  <c r="N71" i="2"/>
  <c r="R71" i="2" s="1"/>
  <c r="M71" i="2"/>
  <c r="Q71" i="2" s="1"/>
  <c r="N70" i="2"/>
  <c r="R70" i="2" s="1"/>
  <c r="M70" i="2"/>
  <c r="Q70" i="2" s="1"/>
  <c r="N69" i="2"/>
  <c r="R69" i="2" s="1"/>
  <c r="M69" i="2"/>
  <c r="Q69" i="2" s="1"/>
  <c r="N68" i="2"/>
  <c r="R68" i="2" s="1"/>
  <c r="M68" i="2"/>
  <c r="Q68" i="2" s="1"/>
  <c r="N60" i="2"/>
  <c r="M60" i="2"/>
  <c r="Q60" i="2" s="1"/>
  <c r="N52" i="2"/>
  <c r="M52" i="2"/>
  <c r="Q52" i="2" s="1"/>
  <c r="N51" i="2"/>
  <c r="M51" i="2"/>
  <c r="Q51" i="2" s="1"/>
  <c r="N50" i="2"/>
  <c r="M50" i="2"/>
  <c r="Q50" i="2" s="1"/>
  <c r="N49" i="2"/>
  <c r="M49" i="2"/>
  <c r="Q49" i="2" s="1"/>
  <c r="N27" i="2"/>
  <c r="M27" i="2"/>
  <c r="Q27" i="2" s="1"/>
  <c r="N26" i="2"/>
  <c r="M26" i="2"/>
  <c r="Q26" i="2" s="1"/>
  <c r="N25" i="2"/>
  <c r="M25" i="2"/>
  <c r="Q25" i="2" s="1"/>
  <c r="N24" i="2"/>
  <c r="M24" i="2"/>
  <c r="Q24" i="2" s="1"/>
  <c r="N15" i="2"/>
  <c r="R15" i="2" s="1"/>
  <c r="M15" i="2"/>
  <c r="Q15" i="2" s="1"/>
  <c r="N14" i="2"/>
  <c r="M14" i="2"/>
  <c r="Q14" i="2" s="1"/>
  <c r="N13" i="2"/>
  <c r="M13" i="2"/>
  <c r="Q13" i="2" s="1"/>
  <c r="N12" i="2"/>
  <c r="M12" i="2"/>
  <c r="Q12" i="2" s="1"/>
  <c r="N11" i="2"/>
  <c r="M11" i="2"/>
  <c r="Q11" i="2" s="1"/>
  <c r="N10" i="2"/>
  <c r="M10" i="2"/>
  <c r="Q10" i="2" s="1"/>
  <c r="N9" i="2"/>
  <c r="M9" i="2"/>
  <c r="Q9" i="2" s="1"/>
  <c r="L136" i="2"/>
  <c r="L135" i="2"/>
  <c r="L134" i="2"/>
  <c r="L133" i="2"/>
  <c r="L132" i="2"/>
  <c r="L131" i="2"/>
  <c r="L130" i="2"/>
  <c r="I136" i="2"/>
  <c r="I135" i="2"/>
  <c r="I134" i="2"/>
  <c r="I133" i="2"/>
  <c r="I132" i="2"/>
  <c r="I131" i="2"/>
  <c r="I130" i="2"/>
  <c r="E136" i="2"/>
  <c r="E135" i="2"/>
  <c r="E134" i="2"/>
  <c r="E133" i="2"/>
  <c r="E132" i="2"/>
  <c r="E131" i="2"/>
  <c r="E130" i="2"/>
  <c r="L122" i="2"/>
  <c r="L121" i="2"/>
  <c r="L120" i="2"/>
  <c r="L119" i="2"/>
  <c r="L118" i="2"/>
  <c r="L117" i="2"/>
  <c r="L116" i="2"/>
  <c r="L115" i="2"/>
  <c r="L114" i="2"/>
  <c r="L113" i="2"/>
  <c r="L112" i="2"/>
  <c r="L111" i="2"/>
  <c r="L110" i="2"/>
  <c r="L109" i="2"/>
  <c r="I122" i="2"/>
  <c r="I121" i="2"/>
  <c r="I120" i="2"/>
  <c r="I119" i="2"/>
  <c r="I118" i="2"/>
  <c r="I117" i="2"/>
  <c r="I116" i="2"/>
  <c r="I115" i="2"/>
  <c r="I114" i="2"/>
  <c r="I113" i="2"/>
  <c r="I112" i="2"/>
  <c r="I111" i="2"/>
  <c r="I110" i="2"/>
  <c r="I109" i="2"/>
  <c r="E122" i="2"/>
  <c r="E121" i="2"/>
  <c r="E120" i="2"/>
  <c r="E119" i="2"/>
  <c r="E118" i="2"/>
  <c r="E117" i="2"/>
  <c r="E116" i="2"/>
  <c r="E115" i="2"/>
  <c r="E114" i="2"/>
  <c r="E113" i="2"/>
  <c r="E112" i="2"/>
  <c r="E111" i="2"/>
  <c r="E110" i="2"/>
  <c r="E109" i="2"/>
  <c r="E101" i="2"/>
  <c r="E100" i="2"/>
  <c r="E99" i="2"/>
  <c r="I101" i="2"/>
  <c r="I100" i="2"/>
  <c r="I99" i="2"/>
  <c r="L101" i="2"/>
  <c r="L100" i="2"/>
  <c r="L99" i="2"/>
  <c r="L91" i="2"/>
  <c r="L90" i="2"/>
  <c r="L89" i="2"/>
  <c r="L88" i="2"/>
  <c r="L87" i="2"/>
  <c r="I91" i="2"/>
  <c r="I90" i="2"/>
  <c r="I89" i="2"/>
  <c r="I88" i="2"/>
  <c r="I87" i="2"/>
  <c r="E91" i="2"/>
  <c r="E90" i="2"/>
  <c r="E89" i="2"/>
  <c r="E88" i="2"/>
  <c r="E87" i="2"/>
  <c r="L79" i="2"/>
  <c r="I79" i="2"/>
  <c r="E79" i="2"/>
  <c r="L71" i="2"/>
  <c r="L70" i="2"/>
  <c r="L69" i="2"/>
  <c r="L68" i="2"/>
  <c r="I71" i="2"/>
  <c r="I70" i="2"/>
  <c r="I69" i="2"/>
  <c r="I68" i="2"/>
  <c r="E71" i="2"/>
  <c r="E70" i="2"/>
  <c r="E69" i="2"/>
  <c r="E68" i="2"/>
  <c r="E60" i="2"/>
  <c r="I60" i="2"/>
  <c r="L60" i="2"/>
  <c r="L52" i="2"/>
  <c r="L51" i="2"/>
  <c r="L50" i="2"/>
  <c r="L49" i="2"/>
  <c r="I52" i="2"/>
  <c r="I51" i="2"/>
  <c r="I50" i="2"/>
  <c r="I49" i="2"/>
  <c r="E52" i="2"/>
  <c r="E51" i="2"/>
  <c r="E50" i="2"/>
  <c r="E49" i="2"/>
  <c r="I15" i="2"/>
  <c r="I14" i="2"/>
  <c r="I13" i="2"/>
  <c r="I12" i="2"/>
  <c r="I11" i="2"/>
  <c r="I10" i="2"/>
  <c r="I9" i="2"/>
  <c r="L15" i="2"/>
  <c r="L14" i="2"/>
  <c r="L13" i="2"/>
  <c r="L12" i="2"/>
  <c r="L11" i="2"/>
  <c r="L10" i="2"/>
  <c r="L9" i="2"/>
  <c r="L27" i="2"/>
  <c r="L26" i="2"/>
  <c r="L25" i="2"/>
  <c r="L24" i="2"/>
  <c r="I27" i="2"/>
  <c r="I26" i="2"/>
  <c r="I25" i="2"/>
  <c r="I24" i="2"/>
  <c r="E27" i="2"/>
  <c r="E26" i="2"/>
  <c r="E25" i="2"/>
  <c r="E24" i="2"/>
  <c r="E15" i="2"/>
  <c r="E14" i="2"/>
  <c r="E13" i="2"/>
  <c r="E12" i="2"/>
  <c r="E11" i="2"/>
  <c r="E10" i="2"/>
  <c r="E9" i="2"/>
  <c r="N80" i="2"/>
  <c r="R80" i="2" s="1"/>
  <c r="M80" i="2"/>
  <c r="Q80" i="2" s="1"/>
  <c r="L80" i="2"/>
  <c r="I80" i="2"/>
  <c r="E80" i="2"/>
  <c r="W12" i="8"/>
  <c r="W11" i="8"/>
  <c r="N41" i="7"/>
  <c r="R41" i="7" s="1"/>
  <c r="M41" i="7"/>
  <c r="Q41" i="7" s="1"/>
  <c r="L41" i="7"/>
  <c r="I41" i="7"/>
  <c r="E41" i="7"/>
  <c r="N34" i="7"/>
  <c r="R34" i="7" s="1"/>
  <c r="M34" i="7"/>
  <c r="Q34" i="7" s="1"/>
  <c r="L34" i="7"/>
  <c r="I34" i="7"/>
  <c r="E34" i="7"/>
  <c r="N42" i="2"/>
  <c r="R42" i="2" s="1"/>
  <c r="M42" i="2"/>
  <c r="Q42" i="2" s="1"/>
  <c r="L42" i="2"/>
  <c r="I42" i="2"/>
  <c r="E42" i="2"/>
  <c r="N35" i="2"/>
  <c r="R35" i="2" s="1"/>
  <c r="M35" i="2"/>
  <c r="Q35" i="2" s="1"/>
  <c r="L35" i="2"/>
  <c r="I35" i="2"/>
  <c r="E35" i="2"/>
  <c r="N46" i="8"/>
  <c r="R46" i="8" s="1"/>
  <c r="M46" i="8"/>
  <c r="Q46" i="8" s="1"/>
  <c r="L46" i="8"/>
  <c r="I46" i="8"/>
  <c r="E46" i="8"/>
  <c r="N39" i="8"/>
  <c r="R39" i="8" s="1"/>
  <c r="M39" i="8"/>
  <c r="Q39" i="8" s="1"/>
  <c r="L39" i="8"/>
  <c r="I39" i="8"/>
  <c r="E39" i="8"/>
  <c r="N39" i="1"/>
  <c r="R39" i="1" s="1"/>
  <c r="M39" i="1"/>
  <c r="Q39" i="1" s="1"/>
  <c r="L39" i="1"/>
  <c r="I39" i="1"/>
  <c r="E39" i="1"/>
  <c r="N32" i="1"/>
  <c r="R32" i="1" s="1"/>
  <c r="M32" i="1"/>
  <c r="Q32" i="1" s="1"/>
  <c r="L32" i="1"/>
  <c r="I32" i="1"/>
  <c r="E32" i="1"/>
  <c r="N27" i="7"/>
  <c r="R27" i="7" s="1"/>
  <c r="M27" i="7"/>
  <c r="Q27" i="7" s="1"/>
  <c r="L27" i="7"/>
  <c r="I27" i="7"/>
  <c r="E27" i="7"/>
  <c r="N55" i="7"/>
  <c r="R55" i="7" s="1"/>
  <c r="M55" i="7"/>
  <c r="Q55" i="7" s="1"/>
  <c r="L55" i="7"/>
  <c r="I55" i="7"/>
  <c r="E55" i="7"/>
  <c r="N165" i="7"/>
  <c r="R165" i="7" s="1"/>
  <c r="M165" i="7"/>
  <c r="Q165" i="7" s="1"/>
  <c r="L165" i="7"/>
  <c r="I165" i="7"/>
  <c r="E165" i="7"/>
  <c r="N151" i="7"/>
  <c r="R151" i="7" s="1"/>
  <c r="M151" i="7"/>
  <c r="Q151" i="7" s="1"/>
  <c r="L151" i="7"/>
  <c r="I151" i="7"/>
  <c r="E151" i="7"/>
  <c r="N128" i="7"/>
  <c r="R128" i="7" s="1"/>
  <c r="M128" i="7"/>
  <c r="Q128" i="7" s="1"/>
  <c r="L128" i="7"/>
  <c r="I128" i="7"/>
  <c r="E128" i="7"/>
  <c r="N117" i="7"/>
  <c r="R117" i="7" s="1"/>
  <c r="M117" i="7"/>
  <c r="Q117" i="7" s="1"/>
  <c r="L117" i="7"/>
  <c r="I117" i="7"/>
  <c r="E117" i="7"/>
  <c r="N93" i="7"/>
  <c r="R93" i="7" s="1"/>
  <c r="M93" i="7"/>
  <c r="Q93" i="7" s="1"/>
  <c r="L93" i="7"/>
  <c r="I93" i="7"/>
  <c r="E93" i="7"/>
  <c r="N64" i="7"/>
  <c r="R64" i="7" s="1"/>
  <c r="M64" i="7"/>
  <c r="Q64" i="7" s="1"/>
  <c r="L64" i="7"/>
  <c r="I64" i="7"/>
  <c r="E64" i="7"/>
  <c r="N143" i="8"/>
  <c r="R143" i="8" s="1"/>
  <c r="M143" i="8"/>
  <c r="Q143" i="8" s="1"/>
  <c r="N142" i="8"/>
  <c r="R142" i="8" s="1"/>
  <c r="M142" i="8"/>
  <c r="N141" i="8"/>
  <c r="R141" i="8" s="1"/>
  <c r="M141" i="8"/>
  <c r="Q141" i="8" s="1"/>
  <c r="N140" i="8"/>
  <c r="R140" i="8" s="1"/>
  <c r="M140" i="8"/>
  <c r="N139" i="8"/>
  <c r="R139" i="8" s="1"/>
  <c r="M139" i="8"/>
  <c r="Q139" i="8" s="1"/>
  <c r="N138" i="8"/>
  <c r="R138" i="8" s="1"/>
  <c r="M138" i="8"/>
  <c r="N137" i="8"/>
  <c r="R137" i="8" s="1"/>
  <c r="M137" i="8"/>
  <c r="Q137" i="8" s="1"/>
  <c r="N129" i="8"/>
  <c r="R129" i="8" s="1"/>
  <c r="M129" i="8"/>
  <c r="N128" i="8"/>
  <c r="R128" i="8" s="1"/>
  <c r="M128" i="8"/>
  <c r="N127" i="8"/>
  <c r="M127" i="8"/>
  <c r="Q127" i="8" s="1"/>
  <c r="N126" i="8"/>
  <c r="R126" i="8" s="1"/>
  <c r="M126" i="8"/>
  <c r="Q126" i="8" s="1"/>
  <c r="N125" i="8"/>
  <c r="R125" i="8" s="1"/>
  <c r="M125" i="8"/>
  <c r="N124" i="8"/>
  <c r="R124" i="8" s="1"/>
  <c r="M124" i="8"/>
  <c r="N123" i="8"/>
  <c r="R123" i="8" s="1"/>
  <c r="M123" i="8"/>
  <c r="N122" i="8"/>
  <c r="R122" i="8" s="1"/>
  <c r="M122" i="8"/>
  <c r="Q122" i="8" s="1"/>
  <c r="N121" i="8"/>
  <c r="R121" i="8" s="1"/>
  <c r="M121" i="8"/>
  <c r="N120" i="8"/>
  <c r="R120" i="8" s="1"/>
  <c r="M120" i="8"/>
  <c r="N119" i="8"/>
  <c r="R119" i="8" s="1"/>
  <c r="M119" i="8"/>
  <c r="N118" i="8"/>
  <c r="R118" i="8" s="1"/>
  <c r="M118" i="8"/>
  <c r="N117" i="8"/>
  <c r="M117" i="8"/>
  <c r="Q117" i="8" s="1"/>
  <c r="N116" i="8"/>
  <c r="R116" i="8" s="1"/>
  <c r="M116" i="8"/>
  <c r="Q116" i="8" s="1"/>
  <c r="N108" i="8"/>
  <c r="M108" i="8"/>
  <c r="Q108" i="8" s="1"/>
  <c r="N107" i="8"/>
  <c r="R107" i="8" s="1"/>
  <c r="M107" i="8"/>
  <c r="Q107" i="8" s="1"/>
  <c r="N106" i="8"/>
  <c r="R106" i="8" s="1"/>
  <c r="M106" i="8"/>
  <c r="Q106" i="8" s="1"/>
  <c r="N98" i="8"/>
  <c r="R98" i="8" s="1"/>
  <c r="M98" i="8"/>
  <c r="N97" i="8"/>
  <c r="R97" i="8" s="1"/>
  <c r="M97" i="8"/>
  <c r="N96" i="8"/>
  <c r="R96" i="8" s="1"/>
  <c r="M96" i="8"/>
  <c r="N94" i="8"/>
  <c r="R94" i="8" s="1"/>
  <c r="M94" i="8"/>
  <c r="N86" i="8"/>
  <c r="R86" i="8" s="1"/>
  <c r="M86" i="8"/>
  <c r="N78" i="8"/>
  <c r="R78" i="8" s="1"/>
  <c r="M78" i="8"/>
  <c r="Q78" i="8" s="1"/>
  <c r="N77" i="8"/>
  <c r="R77" i="8" s="1"/>
  <c r="M77" i="8"/>
  <c r="N76" i="8"/>
  <c r="R76" i="8" s="1"/>
  <c r="M76" i="8"/>
  <c r="Q76" i="8" s="1"/>
  <c r="N75" i="8"/>
  <c r="R75" i="8" s="1"/>
  <c r="M75" i="8"/>
  <c r="Q75" i="8" s="1"/>
  <c r="N67" i="8"/>
  <c r="M67" i="8"/>
  <c r="Q67" i="8" s="1"/>
  <c r="N59" i="8"/>
  <c r="M59" i="8"/>
  <c r="Q59" i="8" s="1"/>
  <c r="N58" i="8"/>
  <c r="M58" i="8"/>
  <c r="Q58" i="8" s="1"/>
  <c r="N57" i="8"/>
  <c r="M57" i="8"/>
  <c r="Q57" i="8" s="1"/>
  <c r="N56" i="8"/>
  <c r="M56" i="8"/>
  <c r="Q56" i="8" s="1"/>
  <c r="N55" i="8"/>
  <c r="M55" i="8"/>
  <c r="Q55" i="8" s="1"/>
  <c r="N54" i="8"/>
  <c r="M54" i="8"/>
  <c r="Q54" i="8" s="1"/>
  <c r="N53" i="8"/>
  <c r="M53" i="8"/>
  <c r="Q53" i="8" s="1"/>
  <c r="N31" i="8"/>
  <c r="M31" i="8"/>
  <c r="Q31" i="8" s="1"/>
  <c r="N30" i="8"/>
  <c r="M30" i="8"/>
  <c r="Q30" i="8" s="1"/>
  <c r="N29" i="8"/>
  <c r="M29" i="8"/>
  <c r="Q29" i="8" s="1"/>
  <c r="N28" i="8"/>
  <c r="M28" i="8"/>
  <c r="Q28" i="8" s="1"/>
  <c r="N27" i="8"/>
  <c r="M27" i="8"/>
  <c r="Q27" i="8" s="1"/>
  <c r="N26" i="8"/>
  <c r="M26" i="8"/>
  <c r="Q26" i="8" s="1"/>
  <c r="N25" i="8"/>
  <c r="M25" i="8"/>
  <c r="Q25" i="8" s="1"/>
  <c r="N16" i="8"/>
  <c r="R16" i="8" s="1"/>
  <c r="M16" i="8"/>
  <c r="Q16" i="8" s="1"/>
  <c r="N15" i="8"/>
  <c r="M15" i="8"/>
  <c r="Q15" i="8" s="1"/>
  <c r="N14" i="8"/>
  <c r="M14" i="8"/>
  <c r="Q14" i="8" s="1"/>
  <c r="N13" i="8"/>
  <c r="M13" i="8"/>
  <c r="Q13" i="8" s="1"/>
  <c r="N12" i="8"/>
  <c r="R12" i="8" s="1"/>
  <c r="M12" i="8"/>
  <c r="Q12" i="8" s="1"/>
  <c r="N11" i="8"/>
  <c r="R11" i="8" s="1"/>
  <c r="M11" i="8"/>
  <c r="Q11" i="8" s="1"/>
  <c r="N10" i="8"/>
  <c r="M10" i="8"/>
  <c r="Q10" i="8" s="1"/>
  <c r="N9" i="8"/>
  <c r="M9" i="8"/>
  <c r="Q9" i="8" s="1"/>
  <c r="L143" i="8"/>
  <c r="L142" i="8"/>
  <c r="L141" i="8"/>
  <c r="L140" i="8"/>
  <c r="L139" i="8"/>
  <c r="L138" i="8"/>
  <c r="L137" i="8"/>
  <c r="I143" i="8"/>
  <c r="I142" i="8"/>
  <c r="I141" i="8"/>
  <c r="I140" i="8"/>
  <c r="I139" i="8"/>
  <c r="I138" i="8"/>
  <c r="I137" i="8"/>
  <c r="E143" i="8"/>
  <c r="E142" i="8"/>
  <c r="E141" i="8"/>
  <c r="E140" i="8"/>
  <c r="E139" i="8"/>
  <c r="E138" i="8"/>
  <c r="E137" i="8"/>
  <c r="L129" i="8"/>
  <c r="L128" i="8"/>
  <c r="L127" i="8"/>
  <c r="L126" i="8"/>
  <c r="L125" i="8"/>
  <c r="L124" i="8"/>
  <c r="L123" i="8"/>
  <c r="L122" i="8"/>
  <c r="L121" i="8"/>
  <c r="L120" i="8"/>
  <c r="L119" i="8"/>
  <c r="L118" i="8"/>
  <c r="L117" i="8"/>
  <c r="L116" i="8"/>
  <c r="I129" i="8"/>
  <c r="I128" i="8"/>
  <c r="I127" i="8"/>
  <c r="I126" i="8"/>
  <c r="I125" i="8"/>
  <c r="I124" i="8"/>
  <c r="I123" i="8"/>
  <c r="I122" i="8"/>
  <c r="I121" i="8"/>
  <c r="I120" i="8"/>
  <c r="I119" i="8"/>
  <c r="I118" i="8"/>
  <c r="I117" i="8"/>
  <c r="I116" i="8"/>
  <c r="E129" i="8"/>
  <c r="E128" i="8"/>
  <c r="E127" i="8"/>
  <c r="E126" i="8"/>
  <c r="E125" i="8"/>
  <c r="E124" i="8"/>
  <c r="E123" i="8"/>
  <c r="E122" i="8"/>
  <c r="E121" i="8"/>
  <c r="E120" i="8"/>
  <c r="E119" i="8"/>
  <c r="E118" i="8"/>
  <c r="E117" i="8"/>
  <c r="E116" i="8"/>
  <c r="L108" i="8"/>
  <c r="L107" i="8"/>
  <c r="L106" i="8"/>
  <c r="I108" i="8"/>
  <c r="I107" i="8"/>
  <c r="I106" i="8"/>
  <c r="E108" i="8"/>
  <c r="E107" i="8"/>
  <c r="E106" i="8"/>
  <c r="E98" i="8"/>
  <c r="E97" i="8"/>
  <c r="E96" i="8"/>
  <c r="E94" i="8"/>
  <c r="I98" i="8"/>
  <c r="I97" i="8"/>
  <c r="I96" i="8"/>
  <c r="I94" i="8"/>
  <c r="L98" i="8"/>
  <c r="L97" i="8"/>
  <c r="L96" i="8"/>
  <c r="L94" i="8"/>
  <c r="L86" i="8"/>
  <c r="I86" i="8"/>
  <c r="E86" i="8"/>
  <c r="L78" i="8"/>
  <c r="L77" i="8"/>
  <c r="L76" i="8"/>
  <c r="L75" i="8"/>
  <c r="I78" i="8"/>
  <c r="I77" i="8"/>
  <c r="I76" i="8"/>
  <c r="I75" i="8"/>
  <c r="E78" i="8"/>
  <c r="E77" i="8"/>
  <c r="E76" i="8"/>
  <c r="E75" i="8"/>
  <c r="L67" i="8"/>
  <c r="I67" i="8"/>
  <c r="E67" i="8"/>
  <c r="L59" i="8"/>
  <c r="L58" i="8"/>
  <c r="L57" i="8"/>
  <c r="L56" i="8"/>
  <c r="L55" i="8"/>
  <c r="L54" i="8"/>
  <c r="L53" i="8"/>
  <c r="I59" i="8"/>
  <c r="I58" i="8"/>
  <c r="I57" i="8"/>
  <c r="I56" i="8"/>
  <c r="I55" i="8"/>
  <c r="I54" i="8"/>
  <c r="I53" i="8"/>
  <c r="E59" i="8"/>
  <c r="E58" i="8"/>
  <c r="E57" i="8"/>
  <c r="E56" i="8"/>
  <c r="E55" i="8"/>
  <c r="E54" i="8"/>
  <c r="E53" i="8"/>
  <c r="L31" i="8"/>
  <c r="L30" i="8"/>
  <c r="L29" i="8"/>
  <c r="L28" i="8"/>
  <c r="L27" i="8"/>
  <c r="L26" i="8"/>
  <c r="L25" i="8"/>
  <c r="I31" i="8"/>
  <c r="I30" i="8"/>
  <c r="I29" i="8"/>
  <c r="I28" i="8"/>
  <c r="I27" i="8"/>
  <c r="I26" i="8"/>
  <c r="I25" i="8"/>
  <c r="E31" i="8"/>
  <c r="E30" i="8"/>
  <c r="E29" i="8"/>
  <c r="E28" i="8"/>
  <c r="E27" i="8"/>
  <c r="E26" i="8"/>
  <c r="E25" i="8"/>
  <c r="L16" i="8"/>
  <c r="L15" i="8"/>
  <c r="L14" i="8"/>
  <c r="L13" i="8"/>
  <c r="L12" i="8"/>
  <c r="L11" i="8"/>
  <c r="L10" i="8"/>
  <c r="L9" i="8"/>
  <c r="I16" i="8"/>
  <c r="I15" i="8"/>
  <c r="I14" i="8"/>
  <c r="I13" i="8"/>
  <c r="I12" i="8"/>
  <c r="I11" i="8"/>
  <c r="I10" i="8"/>
  <c r="I9" i="8"/>
  <c r="E16" i="8"/>
  <c r="E15" i="8"/>
  <c r="E14" i="8"/>
  <c r="E13" i="8"/>
  <c r="E12" i="8"/>
  <c r="E11" i="8"/>
  <c r="E10" i="8"/>
  <c r="E9" i="8"/>
  <c r="V9" i="8"/>
  <c r="N85" i="7"/>
  <c r="R85" i="7" s="1"/>
  <c r="M85" i="7"/>
  <c r="Q85" i="7" s="1"/>
  <c r="L85" i="7"/>
  <c r="I85" i="7"/>
  <c r="E85" i="7"/>
  <c r="N15" i="7"/>
  <c r="R15" i="7" s="1"/>
  <c r="M15" i="7"/>
  <c r="Q15" i="7" s="1"/>
  <c r="L15" i="7"/>
  <c r="I15" i="7"/>
  <c r="E15" i="7"/>
  <c r="N137" i="2"/>
  <c r="R137" i="2" s="1"/>
  <c r="M137" i="2"/>
  <c r="Q137" i="2" s="1"/>
  <c r="L137" i="2"/>
  <c r="I137" i="2"/>
  <c r="E137" i="2"/>
  <c r="N123" i="2"/>
  <c r="R123" i="2" s="1"/>
  <c r="M123" i="2"/>
  <c r="Q123" i="2" s="1"/>
  <c r="L123" i="2"/>
  <c r="I123" i="2"/>
  <c r="E123" i="2"/>
  <c r="N102" i="2"/>
  <c r="R102" i="2" s="1"/>
  <c r="M102" i="2"/>
  <c r="Q102" i="2" s="1"/>
  <c r="L102" i="2"/>
  <c r="I102" i="2"/>
  <c r="E102" i="2"/>
  <c r="N92" i="2"/>
  <c r="R92" i="2" s="1"/>
  <c r="M92" i="2"/>
  <c r="Q92" i="2" s="1"/>
  <c r="L92" i="2"/>
  <c r="I92" i="2"/>
  <c r="E92" i="2"/>
  <c r="N72" i="2"/>
  <c r="R72" i="2" s="1"/>
  <c r="M72" i="2"/>
  <c r="Q72" i="2" s="1"/>
  <c r="L72" i="2"/>
  <c r="I72" i="2"/>
  <c r="E72" i="2"/>
  <c r="N61" i="2"/>
  <c r="R61" i="2" s="1"/>
  <c r="M61" i="2"/>
  <c r="Q61" i="2" s="1"/>
  <c r="L61" i="2"/>
  <c r="I61" i="2"/>
  <c r="E61" i="2"/>
  <c r="N53" i="2"/>
  <c r="R53" i="2" s="1"/>
  <c r="M53" i="2"/>
  <c r="Q53" i="2" s="1"/>
  <c r="L53" i="2"/>
  <c r="I53" i="2"/>
  <c r="E53" i="2"/>
  <c r="N28" i="2"/>
  <c r="R28" i="2" s="1"/>
  <c r="M28" i="2"/>
  <c r="Q28" i="2" s="1"/>
  <c r="L28" i="2"/>
  <c r="I28" i="2"/>
  <c r="E28" i="2"/>
  <c r="N16" i="2"/>
  <c r="R16" i="2" s="1"/>
  <c r="M16" i="2"/>
  <c r="Q16" i="2" s="1"/>
  <c r="L16" i="2"/>
  <c r="I16" i="2"/>
  <c r="E16" i="2"/>
  <c r="N68" i="8"/>
  <c r="R68" i="8" s="1"/>
  <c r="M68" i="8"/>
  <c r="Q68" i="8" s="1"/>
  <c r="L68" i="8"/>
  <c r="I68" i="8"/>
  <c r="E68" i="8"/>
  <c r="N60" i="8"/>
  <c r="R60" i="8" s="1"/>
  <c r="M60" i="8"/>
  <c r="Q60" i="8" s="1"/>
  <c r="L60" i="8"/>
  <c r="I60" i="8"/>
  <c r="E60" i="8"/>
  <c r="N32" i="8"/>
  <c r="R32" i="8" s="1"/>
  <c r="M32" i="8"/>
  <c r="Q32" i="8" s="1"/>
  <c r="L32" i="8"/>
  <c r="I32" i="8"/>
  <c r="E32" i="8"/>
  <c r="N17" i="8"/>
  <c r="R17" i="8" s="1"/>
  <c r="M17" i="8"/>
  <c r="Q17" i="8" s="1"/>
  <c r="L17" i="8"/>
  <c r="I17" i="8"/>
  <c r="E17" i="8"/>
  <c r="Y141" i="1"/>
  <c r="E61" i="7" l="1"/>
  <c r="I61" i="7"/>
  <c r="L61" i="7"/>
  <c r="O149" i="7"/>
  <c r="R24" i="9"/>
  <c r="S53" i="9"/>
  <c r="S188" i="9"/>
  <c r="O174" i="9"/>
  <c r="S174" i="9" s="1"/>
  <c r="L221" i="9"/>
  <c r="L238" i="9" s="1"/>
  <c r="K238" i="9" s="1"/>
  <c r="O163" i="9"/>
  <c r="S163" i="9" s="1"/>
  <c r="E221" i="9"/>
  <c r="E242" i="9" s="1"/>
  <c r="O197" i="9"/>
  <c r="S197" i="9" s="1"/>
  <c r="U132" i="9"/>
  <c r="W132" i="9" s="1"/>
  <c r="W131" i="9" s="1"/>
  <c r="U121" i="9"/>
  <c r="W121" i="9" s="1"/>
  <c r="V63" i="9"/>
  <c r="W63" i="9" s="1"/>
  <c r="W61" i="9" s="1"/>
  <c r="V11" i="9"/>
  <c r="W11" i="9" s="1"/>
  <c r="S11" i="9" s="1"/>
  <c r="V12" i="9"/>
  <c r="W12" i="9" s="1"/>
  <c r="S12" i="9" s="1"/>
  <c r="V48" i="9"/>
  <c r="R48" i="9" s="1"/>
  <c r="O147" i="7"/>
  <c r="O146" i="7"/>
  <c r="O138" i="7"/>
  <c r="O52" i="7"/>
  <c r="O82" i="7"/>
  <c r="O13" i="7"/>
  <c r="O100" i="7"/>
  <c r="O141" i="7"/>
  <c r="O150" i="7"/>
  <c r="O25" i="7"/>
  <c r="O11" i="7"/>
  <c r="O81" i="7"/>
  <c r="O140" i="7"/>
  <c r="O41" i="7"/>
  <c r="S41" i="7" s="1"/>
  <c r="O51" i="7"/>
  <c r="O159" i="7"/>
  <c r="O9" i="7"/>
  <c r="O124" i="7"/>
  <c r="O158" i="7"/>
  <c r="O12" i="7"/>
  <c r="O24" i="7"/>
  <c r="O103" i="7"/>
  <c r="O127" i="7"/>
  <c r="O63" i="7"/>
  <c r="O104" i="7"/>
  <c r="O50" i="7"/>
  <c r="O80" i="7"/>
  <c r="O92" i="7"/>
  <c r="O113" i="7"/>
  <c r="O116" i="7"/>
  <c r="O23" i="7"/>
  <c r="O102" i="7"/>
  <c r="O126" i="7"/>
  <c r="O48" i="7"/>
  <c r="O78" i="7"/>
  <c r="O26" i="7"/>
  <c r="O53" i="7"/>
  <c r="O137" i="7"/>
  <c r="O164" i="7"/>
  <c r="O15" i="7"/>
  <c r="S15" i="7" s="1"/>
  <c r="O84" i="7"/>
  <c r="O161" i="7"/>
  <c r="O71" i="7"/>
  <c r="S71" i="7" s="1"/>
  <c r="O49" i="7"/>
  <c r="O145" i="7"/>
  <c r="O14" i="7"/>
  <c r="O54" i="7"/>
  <c r="O163" i="7"/>
  <c r="O83" i="7"/>
  <c r="O105" i="7"/>
  <c r="S105" i="7" s="1"/>
  <c r="O10" i="7"/>
  <c r="O79" i="7"/>
  <c r="O115" i="7"/>
  <c r="O117" i="7"/>
  <c r="S117" i="7" s="1"/>
  <c r="O34" i="7"/>
  <c r="S34" i="7" s="1"/>
  <c r="O101" i="7"/>
  <c r="O114" i="7"/>
  <c r="O112" i="7"/>
  <c r="O125" i="7"/>
  <c r="O135" i="2"/>
  <c r="O110" i="2"/>
  <c r="O52" i="2"/>
  <c r="O116" i="2"/>
  <c r="O27" i="2"/>
  <c r="O50" i="2"/>
  <c r="O70" i="2"/>
  <c r="O89" i="2"/>
  <c r="O51" i="2"/>
  <c r="O71" i="2"/>
  <c r="O53" i="2"/>
  <c r="S53" i="2" s="1"/>
  <c r="O118" i="2"/>
  <c r="O13" i="2"/>
  <c r="O15" i="2"/>
  <c r="O134" i="2"/>
  <c r="O109" i="2"/>
  <c r="O117" i="2"/>
  <c r="O60" i="2"/>
  <c r="O24" i="2"/>
  <c r="O14" i="2"/>
  <c r="O90" i="2"/>
  <c r="L78" i="2"/>
  <c r="O91" i="2"/>
  <c r="O136" i="2"/>
  <c r="O28" i="2"/>
  <c r="S28" i="2" s="1"/>
  <c r="O131" i="2"/>
  <c r="O102" i="2"/>
  <c r="S102" i="2" s="1"/>
  <c r="O42" i="2"/>
  <c r="S42" i="2" s="1"/>
  <c r="O101" i="2"/>
  <c r="O133" i="2"/>
  <c r="O9" i="2"/>
  <c r="O100" i="2"/>
  <c r="O114" i="2"/>
  <c r="O122" i="2"/>
  <c r="O132" i="2"/>
  <c r="O112" i="2"/>
  <c r="O130" i="2"/>
  <c r="O61" i="2"/>
  <c r="S61" i="2" s="1"/>
  <c r="O10" i="2"/>
  <c r="O115" i="2"/>
  <c r="O120" i="2"/>
  <c r="O113" i="2"/>
  <c r="O25" i="2"/>
  <c r="O11" i="2"/>
  <c r="O68" i="2"/>
  <c r="O87" i="2"/>
  <c r="O99" i="2"/>
  <c r="O121" i="2"/>
  <c r="O92" i="2"/>
  <c r="S92" i="2" s="1"/>
  <c r="O26" i="2"/>
  <c r="O12" i="2"/>
  <c r="O49" i="2"/>
  <c r="O69" i="2"/>
  <c r="O79" i="2"/>
  <c r="O88" i="2"/>
  <c r="O111" i="2"/>
  <c r="O119" i="2"/>
  <c r="R11" i="2"/>
  <c r="O16" i="2"/>
  <c r="S16" i="2" s="1"/>
  <c r="O137" i="2"/>
  <c r="S137" i="2" s="1"/>
  <c r="O80" i="2"/>
  <c r="S80" i="2" s="1"/>
  <c r="O54" i="8"/>
  <c r="O12" i="8"/>
  <c r="S12" i="8" s="1"/>
  <c r="O32" i="8"/>
  <c r="S32" i="8" s="1"/>
  <c r="O128" i="8"/>
  <c r="O94" i="8"/>
  <c r="O78" i="8"/>
  <c r="O122" i="8"/>
  <c r="O59" i="8"/>
  <c r="O129" i="8"/>
  <c r="O28" i="8"/>
  <c r="O86" i="8"/>
  <c r="O27" i="8"/>
  <c r="O58" i="8"/>
  <c r="O141" i="8"/>
  <c r="O116" i="8"/>
  <c r="O124" i="8"/>
  <c r="O77" i="8"/>
  <c r="O117" i="8"/>
  <c r="O15" i="8"/>
  <c r="V10" i="8"/>
  <c r="O9" i="8"/>
  <c r="O25" i="8"/>
  <c r="O56" i="8"/>
  <c r="O139" i="8"/>
  <c r="O39" i="8"/>
  <c r="S39" i="8" s="1"/>
  <c r="W168" i="8"/>
  <c r="S168" i="8" s="1"/>
  <c r="V12" i="2"/>
  <c r="W11" i="2"/>
  <c r="R9" i="8"/>
  <c r="O76" i="8"/>
  <c r="O68" i="8"/>
  <c r="S68" i="8" s="1"/>
  <c r="O97" i="8"/>
  <c r="O60" i="8"/>
  <c r="S60" i="8" s="1"/>
  <c r="O29" i="8"/>
  <c r="O67" i="8"/>
  <c r="O121" i="8"/>
  <c r="O13" i="8"/>
  <c r="O125" i="8"/>
  <c r="O137" i="8"/>
  <c r="O26" i="8"/>
  <c r="O10" i="8"/>
  <c r="O31" i="8"/>
  <c r="S166" i="8"/>
  <c r="O96" i="8"/>
  <c r="O106" i="8"/>
  <c r="O120" i="8"/>
  <c r="O142" i="8"/>
  <c r="O32" i="1"/>
  <c r="S32" i="1" s="1"/>
  <c r="O39" i="1"/>
  <c r="S39" i="1" s="1"/>
  <c r="I221" i="9"/>
  <c r="O7" i="9"/>
  <c r="R53" i="9"/>
  <c r="O61" i="9"/>
  <c r="O117" i="9"/>
  <c r="S118" i="9"/>
  <c r="S24" i="9"/>
  <c r="O131" i="9"/>
  <c r="O139" i="9"/>
  <c r="S139" i="9" s="1"/>
  <c r="S140" i="9"/>
  <c r="O21" i="9"/>
  <c r="S21" i="9" s="1"/>
  <c r="S23" i="9"/>
  <c r="O47" i="9"/>
  <c r="O151" i="9"/>
  <c r="S151" i="9" s="1"/>
  <c r="O162" i="7"/>
  <c r="O160" i="7"/>
  <c r="O135" i="7"/>
  <c r="O144" i="7"/>
  <c r="O143" i="7"/>
  <c r="O136" i="7"/>
  <c r="O14" i="8"/>
  <c r="O30" i="8"/>
  <c r="O53" i="8"/>
  <c r="O98" i="8"/>
  <c r="O118" i="8"/>
  <c r="O126" i="8"/>
  <c r="O46" i="8"/>
  <c r="S46" i="8" s="1"/>
  <c r="O143" i="8"/>
  <c r="O119" i="8"/>
  <c r="O127" i="8"/>
  <c r="O16" i="8"/>
  <c r="O55" i="8"/>
  <c r="O138" i="8"/>
  <c r="O107" i="8"/>
  <c r="O57" i="8"/>
  <c r="O108" i="8"/>
  <c r="O140" i="8"/>
  <c r="O11" i="8"/>
  <c r="S11" i="8" s="1"/>
  <c r="O75" i="8"/>
  <c r="O123" i="8"/>
  <c r="O123" i="2"/>
  <c r="S123" i="2" s="1"/>
  <c r="O72" i="2"/>
  <c r="S72" i="2" s="1"/>
  <c r="O35" i="2"/>
  <c r="S35" i="2" s="1"/>
  <c r="O27" i="7"/>
  <c r="S27" i="7" s="1"/>
  <c r="O128" i="7"/>
  <c r="S128" i="7" s="1"/>
  <c r="O55" i="7"/>
  <c r="S55" i="7" s="1"/>
  <c r="O85" i="7"/>
  <c r="S85" i="7" s="1"/>
  <c r="O93" i="7"/>
  <c r="S93" i="7" s="1"/>
  <c r="O165" i="7"/>
  <c r="S165" i="7" s="1"/>
  <c r="O64" i="7"/>
  <c r="S64" i="7" s="1"/>
  <c r="O151" i="7"/>
  <c r="S151" i="7" s="1"/>
  <c r="O17" i="8"/>
  <c r="S17" i="8" s="1"/>
  <c r="N123" i="1"/>
  <c r="R123" i="1" s="1"/>
  <c r="M123" i="1"/>
  <c r="Q123" i="1" s="1"/>
  <c r="L123" i="1"/>
  <c r="I123" i="1"/>
  <c r="E123" i="1"/>
  <c r="N109" i="1"/>
  <c r="R109" i="1" s="1"/>
  <c r="M109" i="1"/>
  <c r="Q109" i="1" s="1"/>
  <c r="L109" i="1"/>
  <c r="I109" i="1"/>
  <c r="E109" i="1"/>
  <c r="N90" i="1"/>
  <c r="R90" i="1" s="1"/>
  <c r="M90" i="1"/>
  <c r="Q90" i="1" s="1"/>
  <c r="L90" i="1"/>
  <c r="I90" i="1"/>
  <c r="E90" i="1"/>
  <c r="L122" i="1"/>
  <c r="L121" i="1"/>
  <c r="L120" i="1"/>
  <c r="L119" i="1"/>
  <c r="L118" i="1"/>
  <c r="L117" i="1"/>
  <c r="L116" i="1"/>
  <c r="I122" i="1"/>
  <c r="I121" i="1"/>
  <c r="I120" i="1"/>
  <c r="I119" i="1"/>
  <c r="I118" i="1"/>
  <c r="I117" i="1"/>
  <c r="I116" i="1"/>
  <c r="N122" i="1"/>
  <c r="R122" i="1" s="1"/>
  <c r="M122" i="1"/>
  <c r="Q122" i="1" s="1"/>
  <c r="N121" i="1"/>
  <c r="R121" i="1" s="1"/>
  <c r="M121" i="1"/>
  <c r="N120" i="1"/>
  <c r="R120" i="1" s="1"/>
  <c r="M120" i="1"/>
  <c r="N119" i="1"/>
  <c r="R119" i="1" s="1"/>
  <c r="M119" i="1"/>
  <c r="Q119" i="1" s="1"/>
  <c r="N118" i="1"/>
  <c r="R118" i="1" s="1"/>
  <c r="M118" i="1"/>
  <c r="Q118" i="1" s="1"/>
  <c r="N117" i="1"/>
  <c r="R117" i="1" s="1"/>
  <c r="M117" i="1"/>
  <c r="Q117" i="1" s="1"/>
  <c r="N116" i="1"/>
  <c r="R116" i="1" s="1"/>
  <c r="M116" i="1"/>
  <c r="Q116" i="1" s="1"/>
  <c r="N108" i="1"/>
  <c r="R108" i="1" s="1"/>
  <c r="M108" i="1"/>
  <c r="N107" i="1"/>
  <c r="R107" i="1" s="1"/>
  <c r="M107" i="1"/>
  <c r="Q107" i="1" s="1"/>
  <c r="N106" i="1"/>
  <c r="M106" i="1"/>
  <c r="Q106" i="1" s="1"/>
  <c r="N105" i="1"/>
  <c r="R105" i="1" s="1"/>
  <c r="M105" i="1"/>
  <c r="Q105" i="1" s="1"/>
  <c r="N104" i="1"/>
  <c r="R104" i="1" s="1"/>
  <c r="M104" i="1"/>
  <c r="Q104" i="1" s="1"/>
  <c r="N103" i="1"/>
  <c r="M103" i="1"/>
  <c r="Q103" i="1" s="1"/>
  <c r="N102" i="1"/>
  <c r="R102" i="1" s="1"/>
  <c r="M102" i="1"/>
  <c r="Q102" i="1" s="1"/>
  <c r="N101" i="1"/>
  <c r="R101" i="1" s="1"/>
  <c r="M101" i="1"/>
  <c r="Q101" i="1" s="1"/>
  <c r="N100" i="1"/>
  <c r="R100" i="1" s="1"/>
  <c r="M100" i="1"/>
  <c r="Q100" i="1" s="1"/>
  <c r="N99" i="1"/>
  <c r="R99" i="1" s="1"/>
  <c r="M99" i="1"/>
  <c r="Q99" i="1" s="1"/>
  <c r="N98" i="1"/>
  <c r="R98" i="1" s="1"/>
  <c r="M98" i="1"/>
  <c r="Q98" i="1" s="1"/>
  <c r="N97" i="1"/>
  <c r="R97" i="1" s="1"/>
  <c r="M97" i="1"/>
  <c r="N89" i="1"/>
  <c r="M89" i="1"/>
  <c r="Q89" i="1" s="1"/>
  <c r="N88" i="1"/>
  <c r="R88" i="1" s="1"/>
  <c r="M88" i="1"/>
  <c r="Q88" i="1" s="1"/>
  <c r="N87" i="1"/>
  <c r="R87" i="1" s="1"/>
  <c r="M87" i="1"/>
  <c r="Q87" i="1" s="1"/>
  <c r="N79" i="1"/>
  <c r="R79" i="1" s="1"/>
  <c r="M79" i="1"/>
  <c r="N78" i="1"/>
  <c r="R78" i="1" s="1"/>
  <c r="M78" i="1"/>
  <c r="N77" i="1"/>
  <c r="R77" i="1" s="1"/>
  <c r="M77" i="1"/>
  <c r="N76" i="1"/>
  <c r="R76" i="1" s="1"/>
  <c r="M76" i="1"/>
  <c r="Q76" i="1" s="1"/>
  <c r="N75" i="1"/>
  <c r="R75" i="1" s="1"/>
  <c r="M75" i="1"/>
  <c r="N67" i="1"/>
  <c r="R67" i="1" s="1"/>
  <c r="M67" i="1"/>
  <c r="N59" i="1"/>
  <c r="R59" i="1" s="1"/>
  <c r="M59" i="1"/>
  <c r="Q59" i="1" s="1"/>
  <c r="N58" i="1"/>
  <c r="R58" i="1" s="1"/>
  <c r="M58" i="1"/>
  <c r="Q58" i="1" s="1"/>
  <c r="N57" i="1"/>
  <c r="R57" i="1" s="1"/>
  <c r="M57" i="1"/>
  <c r="Q57" i="1" s="1"/>
  <c r="L67" i="1"/>
  <c r="I67" i="1"/>
  <c r="I59" i="1"/>
  <c r="I58" i="1"/>
  <c r="I57" i="1"/>
  <c r="L59" i="1"/>
  <c r="L58" i="1"/>
  <c r="L57" i="1"/>
  <c r="L108" i="1"/>
  <c r="L107" i="1"/>
  <c r="L106" i="1"/>
  <c r="L105" i="1"/>
  <c r="L104" i="1"/>
  <c r="L103" i="1"/>
  <c r="L102" i="1"/>
  <c r="L101" i="1"/>
  <c r="L100" i="1"/>
  <c r="L99" i="1"/>
  <c r="L98" i="1"/>
  <c r="L97" i="1"/>
  <c r="I108" i="1"/>
  <c r="I107" i="1"/>
  <c r="I106" i="1"/>
  <c r="I105" i="1"/>
  <c r="I104" i="1"/>
  <c r="I103" i="1"/>
  <c r="I102" i="1"/>
  <c r="I101" i="1"/>
  <c r="I100" i="1"/>
  <c r="I99" i="1"/>
  <c r="I98" i="1"/>
  <c r="I97" i="1"/>
  <c r="L89" i="1"/>
  <c r="L88" i="1"/>
  <c r="L87" i="1"/>
  <c r="I89" i="1"/>
  <c r="I88" i="1"/>
  <c r="I87" i="1"/>
  <c r="L79" i="1"/>
  <c r="L78" i="1"/>
  <c r="L77" i="1"/>
  <c r="L76" i="1"/>
  <c r="L75" i="1"/>
  <c r="I79" i="1"/>
  <c r="I78" i="1"/>
  <c r="I77" i="1"/>
  <c r="I76" i="1"/>
  <c r="I75" i="1"/>
  <c r="E122" i="1"/>
  <c r="E121" i="1"/>
  <c r="E120" i="1"/>
  <c r="E119" i="1"/>
  <c r="E118" i="1"/>
  <c r="E117" i="1"/>
  <c r="E116" i="1"/>
  <c r="E108" i="1"/>
  <c r="E107" i="1"/>
  <c r="E106" i="1"/>
  <c r="E105" i="1"/>
  <c r="E104" i="1"/>
  <c r="E103" i="1"/>
  <c r="E102" i="1"/>
  <c r="E101" i="1"/>
  <c r="E100" i="1"/>
  <c r="E99" i="1"/>
  <c r="E98" i="1"/>
  <c r="E97" i="1"/>
  <c r="E89" i="1"/>
  <c r="E88" i="1"/>
  <c r="E87" i="1"/>
  <c r="E79" i="1"/>
  <c r="E78" i="1"/>
  <c r="E77" i="1"/>
  <c r="E76" i="1"/>
  <c r="E75" i="1"/>
  <c r="E67" i="1"/>
  <c r="E59" i="1"/>
  <c r="E58" i="1"/>
  <c r="E57" i="1"/>
  <c r="N80" i="1"/>
  <c r="Q80" i="1" s="1"/>
  <c r="M80" i="1"/>
  <c r="S80" i="1" s="1"/>
  <c r="L80" i="1"/>
  <c r="I80" i="1"/>
  <c r="E80" i="1"/>
  <c r="N68" i="1"/>
  <c r="R68" i="1" s="1"/>
  <c r="M68" i="1"/>
  <c r="Q68" i="1" s="1"/>
  <c r="L68" i="1"/>
  <c r="I68" i="1"/>
  <c r="E68" i="1"/>
  <c r="N60" i="1"/>
  <c r="R60" i="1" s="1"/>
  <c r="M60" i="1"/>
  <c r="Q60" i="1" s="1"/>
  <c r="L60" i="1"/>
  <c r="I60" i="1"/>
  <c r="E60" i="1"/>
  <c r="N50" i="1"/>
  <c r="R50" i="1" s="1"/>
  <c r="M50" i="1"/>
  <c r="Q50" i="1" s="1"/>
  <c r="L50" i="1"/>
  <c r="I50" i="1"/>
  <c r="E50" i="1"/>
  <c r="N49" i="1"/>
  <c r="M49" i="1"/>
  <c r="Q49" i="1" s="1"/>
  <c r="N48" i="1"/>
  <c r="M48" i="1"/>
  <c r="Q48" i="1" s="1"/>
  <c r="N47" i="1"/>
  <c r="M47" i="1"/>
  <c r="Q47" i="1" s="1"/>
  <c r="N46" i="1"/>
  <c r="M46" i="1"/>
  <c r="Q46" i="1" s="1"/>
  <c r="L49" i="1"/>
  <c r="L48" i="1"/>
  <c r="L47" i="1"/>
  <c r="L46" i="1"/>
  <c r="I49" i="1"/>
  <c r="I48" i="1"/>
  <c r="I47" i="1"/>
  <c r="I46" i="1"/>
  <c r="E49" i="1"/>
  <c r="E48" i="1"/>
  <c r="E47" i="1"/>
  <c r="E46" i="1"/>
  <c r="N25" i="1"/>
  <c r="R25" i="1" s="1"/>
  <c r="M25" i="1"/>
  <c r="Q25" i="1" s="1"/>
  <c r="N24" i="1"/>
  <c r="M24" i="1"/>
  <c r="Q24" i="1" s="1"/>
  <c r="N23" i="1"/>
  <c r="M23" i="1"/>
  <c r="Q23" i="1" s="1"/>
  <c r="N22" i="1"/>
  <c r="M22" i="1"/>
  <c r="Q22" i="1" s="1"/>
  <c r="N21" i="1"/>
  <c r="M21" i="1"/>
  <c r="Q21" i="1" s="1"/>
  <c r="L25" i="1"/>
  <c r="L24" i="1"/>
  <c r="L23" i="1"/>
  <c r="L22" i="1"/>
  <c r="L21" i="1"/>
  <c r="I25" i="1"/>
  <c r="I24" i="1"/>
  <c r="I23" i="1"/>
  <c r="I22" i="1"/>
  <c r="I21" i="1"/>
  <c r="E25" i="1"/>
  <c r="E24" i="1"/>
  <c r="E23" i="1"/>
  <c r="E22" i="1"/>
  <c r="E21" i="1"/>
  <c r="N10" i="1"/>
  <c r="M10" i="1"/>
  <c r="Q10" i="1" s="1"/>
  <c r="N9" i="1"/>
  <c r="R9" i="1" s="1"/>
  <c r="M9" i="1"/>
  <c r="Q9" i="1" s="1"/>
  <c r="O61" i="7" l="1"/>
  <c r="L242" i="9"/>
  <c r="S63" i="9"/>
  <c r="R11" i="9"/>
  <c r="R63" i="9"/>
  <c r="S61" i="9"/>
  <c r="Q121" i="9"/>
  <c r="Q132" i="9"/>
  <c r="V49" i="9"/>
  <c r="W49" i="9" s="1"/>
  <c r="S49" i="9" s="1"/>
  <c r="W48" i="9"/>
  <c r="S48" i="9" s="1"/>
  <c r="S131" i="9"/>
  <c r="V13" i="9"/>
  <c r="R13" i="9" s="1"/>
  <c r="S132" i="9"/>
  <c r="V9" i="9"/>
  <c r="R12" i="9"/>
  <c r="S11" i="2"/>
  <c r="O103" i="1"/>
  <c r="O104" i="1"/>
  <c r="O49" i="1"/>
  <c r="O108" i="1"/>
  <c r="O101" i="1"/>
  <c r="O100" i="1"/>
  <c r="W12" i="2"/>
  <c r="S12" i="2" s="1"/>
  <c r="R12" i="2"/>
  <c r="U120" i="8"/>
  <c r="U121" i="8"/>
  <c r="U119" i="8"/>
  <c r="U118" i="8"/>
  <c r="U86" i="8"/>
  <c r="U77" i="8"/>
  <c r="U128" i="8"/>
  <c r="U123" i="8"/>
  <c r="U138" i="8"/>
  <c r="U125" i="8"/>
  <c r="U124" i="8"/>
  <c r="O24" i="1"/>
  <c r="O88" i="1"/>
  <c r="O67" i="1"/>
  <c r="O77" i="1"/>
  <c r="O68" i="1"/>
  <c r="S68" i="1" s="1"/>
  <c r="O120" i="1"/>
  <c r="R10" i="1"/>
  <c r="O122" i="1"/>
  <c r="O89" i="1"/>
  <c r="O60" i="1"/>
  <c r="S60" i="1" s="1"/>
  <c r="I242" i="9"/>
  <c r="I238" i="9"/>
  <c r="S121" i="9"/>
  <c r="W117" i="9"/>
  <c r="S117" i="9" s="1"/>
  <c r="O221" i="9"/>
  <c r="L227" i="9"/>
  <c r="O121" i="1"/>
  <c r="O76" i="1"/>
  <c r="O98" i="1"/>
  <c r="O106" i="1"/>
  <c r="O102" i="1"/>
  <c r="O87" i="1"/>
  <c r="O107" i="1"/>
  <c r="O46" i="1"/>
  <c r="O90" i="1"/>
  <c r="S90" i="1" s="1"/>
  <c r="O58" i="1"/>
  <c r="O117" i="1"/>
  <c r="O99" i="1"/>
  <c r="O25" i="1"/>
  <c r="S25" i="1" s="1"/>
  <c r="O75" i="1"/>
  <c r="O78" i="1"/>
  <c r="O97" i="1"/>
  <c r="O105" i="1"/>
  <c r="O57" i="1"/>
  <c r="O118" i="1"/>
  <c r="O47" i="1"/>
  <c r="O50" i="1"/>
  <c r="S50" i="1" s="1"/>
  <c r="O79" i="1"/>
  <c r="O23" i="1"/>
  <c r="O48" i="1"/>
  <c r="O80" i="1"/>
  <c r="R80" i="1" s="1"/>
  <c r="O59" i="1"/>
  <c r="O109" i="1"/>
  <c r="S109" i="1" s="1"/>
  <c r="O123" i="1"/>
  <c r="S123" i="1" s="1"/>
  <c r="O116" i="1"/>
  <c r="O119" i="1"/>
  <c r="O21" i="1"/>
  <c r="O22" i="1"/>
  <c r="L10" i="1"/>
  <c r="L9" i="1"/>
  <c r="I10" i="1"/>
  <c r="I9" i="1"/>
  <c r="E10" i="1"/>
  <c r="E9" i="1"/>
  <c r="R49" i="9" l="1"/>
  <c r="W13" i="9"/>
  <c r="S13" i="9" s="1"/>
  <c r="V10" i="9"/>
  <c r="W9" i="9"/>
  <c r="R9" i="9"/>
  <c r="W47" i="9"/>
  <c r="S47" i="9" s="1"/>
  <c r="I227" i="9"/>
  <c r="H238" i="9"/>
  <c r="O242" i="9"/>
  <c r="O238" i="9"/>
  <c r="N238" i="9" s="1"/>
  <c r="O9" i="1"/>
  <c r="O10" i="1"/>
  <c r="S242" i="9" l="1"/>
  <c r="S9" i="9"/>
  <c r="W7" i="9"/>
  <c r="W10" i="9"/>
  <c r="S10" i="9" s="1"/>
  <c r="R10" i="9"/>
  <c r="O227" i="9"/>
  <c r="V53" i="8"/>
  <c r="R53" i="8" s="1"/>
  <c r="V29" i="8"/>
  <c r="R29" i="8" s="1"/>
  <c r="V26" i="8"/>
  <c r="V25" i="8"/>
  <c r="V30" i="8"/>
  <c r="R30" i="8" s="1"/>
  <c r="W221" i="9" l="1"/>
  <c r="S7" i="9"/>
  <c r="V27" i="8"/>
  <c r="R27" i="8" s="1"/>
  <c r="R25" i="8"/>
  <c r="V28" i="8"/>
  <c r="R28" i="8" s="1"/>
  <c r="R26" i="8"/>
  <c r="V58" i="8"/>
  <c r="R58" i="8" s="1"/>
  <c r="V57" i="8"/>
  <c r="R57" i="8" s="1"/>
  <c r="S240" i="9" l="1"/>
  <c r="S221" i="9"/>
  <c r="V13" i="2"/>
  <c r="R13" i="2" s="1"/>
  <c r="V67" i="8"/>
  <c r="R67" i="8" s="1"/>
  <c r="R10" i="8"/>
  <c r="U78" i="1" l="1"/>
  <c r="Q78" i="1" s="1"/>
  <c r="V48" i="1"/>
  <c r="R48" i="1" s="1"/>
  <c r="V46" i="1"/>
  <c r="R46" i="1" s="1"/>
  <c r="V59" i="8" l="1"/>
  <c r="R59" i="8" s="1"/>
  <c r="V56" i="8"/>
  <c r="R56" i="8" s="1"/>
  <c r="V54" i="8"/>
  <c r="R54" i="8" s="1"/>
  <c r="V14" i="8"/>
  <c r="R14" i="8" s="1"/>
  <c r="V13" i="8" l="1"/>
  <c r="R13" i="8" s="1"/>
  <c r="V63" i="7"/>
  <c r="R63" i="7" s="1"/>
  <c r="W16" i="8" l="1"/>
  <c r="S16" i="8" s="1"/>
  <c r="W15" i="2"/>
  <c r="S15" i="2" s="1"/>
  <c r="O59" i="2" l="1"/>
  <c r="V60" i="2"/>
  <c r="R60" i="2" s="1"/>
  <c r="I7" i="8"/>
  <c r="L7" i="8"/>
  <c r="O7" i="1"/>
  <c r="L7" i="1"/>
  <c r="I7" i="1"/>
  <c r="W14" i="8" l="1"/>
  <c r="S14" i="8" s="1"/>
  <c r="I7" i="7"/>
  <c r="Q119" i="8" l="1"/>
  <c r="Q118" i="8"/>
  <c r="Q120" i="8"/>
  <c r="Q86" i="8"/>
  <c r="Q125" i="8"/>
  <c r="Q124" i="8"/>
  <c r="Q77" i="8"/>
  <c r="Q138" i="8"/>
  <c r="Q123" i="8"/>
  <c r="Q128" i="8"/>
  <c r="Q121" i="8"/>
  <c r="H195" i="7"/>
  <c r="H194" i="7"/>
  <c r="H193" i="7"/>
  <c r="H192" i="7"/>
  <c r="H188" i="7"/>
  <c r="H187" i="7"/>
  <c r="H170" i="2"/>
  <c r="H169" i="2"/>
  <c r="H168" i="2"/>
  <c r="H167" i="2"/>
  <c r="H163" i="2"/>
  <c r="H162" i="2"/>
  <c r="N182" i="8"/>
  <c r="K182" i="8"/>
  <c r="N181" i="8"/>
  <c r="K181" i="8"/>
  <c r="N180" i="8"/>
  <c r="K180" i="8"/>
  <c r="N179" i="8"/>
  <c r="K179" i="8"/>
  <c r="N175" i="8"/>
  <c r="K175" i="8"/>
  <c r="H175" i="8"/>
  <c r="N174" i="8"/>
  <c r="K174" i="8"/>
  <c r="H174" i="8"/>
  <c r="W13" i="8" l="1"/>
  <c r="S13" i="8" s="1"/>
  <c r="H160" i="1"/>
  <c r="H159" i="1"/>
  <c r="H158" i="1"/>
  <c r="H157" i="1"/>
  <c r="H156" i="1"/>
  <c r="H152" i="1"/>
  <c r="K160" i="1"/>
  <c r="K159" i="1"/>
  <c r="K158" i="1"/>
  <c r="K157" i="1"/>
  <c r="K156" i="1"/>
  <c r="K152" i="1"/>
  <c r="N160" i="1"/>
  <c r="N159" i="1"/>
  <c r="N158" i="1"/>
  <c r="N157" i="1"/>
  <c r="N156" i="1"/>
  <c r="N152" i="1"/>
  <c r="I157" i="7" l="1"/>
  <c r="O7" i="7"/>
  <c r="V12" i="7"/>
  <c r="V48" i="7"/>
  <c r="W63" i="7"/>
  <c r="U98" i="8"/>
  <c r="W54" i="8"/>
  <c r="S54" i="8" s="1"/>
  <c r="E7" i="8"/>
  <c r="E23" i="8"/>
  <c r="E52" i="8"/>
  <c r="E74" i="8"/>
  <c r="E66" i="8" s="1"/>
  <c r="E93" i="8"/>
  <c r="E105" i="8"/>
  <c r="E115" i="8"/>
  <c r="E136" i="8"/>
  <c r="E85" i="8"/>
  <c r="E150" i="8"/>
  <c r="W25" i="8"/>
  <c r="S25" i="8" s="1"/>
  <c r="W26" i="8"/>
  <c r="S26" i="8" s="1"/>
  <c r="W29" i="8"/>
  <c r="S29" i="8" s="1"/>
  <c r="W30" i="8"/>
  <c r="S30" i="8" s="1"/>
  <c r="W75" i="8"/>
  <c r="S75" i="8" s="1"/>
  <c r="W76" i="8"/>
  <c r="S76" i="8" s="1"/>
  <c r="W106" i="8"/>
  <c r="S106" i="8" s="1"/>
  <c r="W107" i="8"/>
  <c r="S107" i="8" s="1"/>
  <c r="W116" i="8"/>
  <c r="S116" i="8" s="1"/>
  <c r="V117" i="8"/>
  <c r="W137" i="8"/>
  <c r="S137" i="8" s="1"/>
  <c r="W9" i="8"/>
  <c r="S9" i="8" s="1"/>
  <c r="W53" i="8"/>
  <c r="S53" i="8" s="1"/>
  <c r="W56" i="8"/>
  <c r="S56" i="8" s="1"/>
  <c r="W57" i="8"/>
  <c r="S57" i="8" s="1"/>
  <c r="W58" i="8"/>
  <c r="S58" i="8" s="1"/>
  <c r="W59" i="8"/>
  <c r="S59" i="8" s="1"/>
  <c r="W67" i="8"/>
  <c r="S67" i="8" s="1"/>
  <c r="U81" i="7"/>
  <c r="V126" i="7"/>
  <c r="V53" i="7"/>
  <c r="L7" i="7"/>
  <c r="L21" i="7"/>
  <c r="L47" i="7"/>
  <c r="L77" i="7"/>
  <c r="L91" i="7"/>
  <c r="L99" i="7"/>
  <c r="L111" i="7"/>
  <c r="L123" i="7"/>
  <c r="L134" i="7"/>
  <c r="L157" i="7"/>
  <c r="L171" i="7"/>
  <c r="B1" i="4"/>
  <c r="B2" i="4" s="1"/>
  <c r="E7" i="7"/>
  <c r="V11" i="7"/>
  <c r="W14" i="7"/>
  <c r="S14" i="7" s="1"/>
  <c r="E21" i="7"/>
  <c r="I21" i="7"/>
  <c r="O21" i="7"/>
  <c r="V23" i="7"/>
  <c r="V25" i="7"/>
  <c r="V26" i="7"/>
  <c r="E47" i="7"/>
  <c r="I47" i="7"/>
  <c r="O47" i="7"/>
  <c r="W50" i="7"/>
  <c r="S50" i="7" s="1"/>
  <c r="W51" i="7"/>
  <c r="S51" i="7" s="1"/>
  <c r="W52" i="7"/>
  <c r="S52" i="7" s="1"/>
  <c r="W54" i="7"/>
  <c r="S54" i="7" s="1"/>
  <c r="E77" i="7"/>
  <c r="I77" i="7"/>
  <c r="O77" i="7"/>
  <c r="W78" i="7"/>
  <c r="S78" i="7" s="1"/>
  <c r="W79" i="7"/>
  <c r="S79" i="7" s="1"/>
  <c r="W80" i="7"/>
  <c r="S80" i="7" s="1"/>
  <c r="W82" i="7"/>
  <c r="S82" i="7" s="1"/>
  <c r="W83" i="7"/>
  <c r="S83" i="7" s="1"/>
  <c r="W84" i="7"/>
  <c r="S84" i="7" s="1"/>
  <c r="E91" i="7"/>
  <c r="I91" i="7"/>
  <c r="O91" i="7"/>
  <c r="U92" i="7"/>
  <c r="E99" i="7"/>
  <c r="I99" i="7"/>
  <c r="O99" i="7"/>
  <c r="U100" i="7"/>
  <c r="W101" i="7"/>
  <c r="S101" i="7" s="1"/>
  <c r="U102" i="7"/>
  <c r="W103" i="7"/>
  <c r="S103" i="7" s="1"/>
  <c r="W104" i="7"/>
  <c r="S104" i="7" s="1"/>
  <c r="E111" i="7"/>
  <c r="I111" i="7"/>
  <c r="O111" i="7"/>
  <c r="U112" i="7"/>
  <c r="U113" i="7"/>
  <c r="W114" i="7"/>
  <c r="S114" i="7" s="1"/>
  <c r="U115" i="7"/>
  <c r="U116" i="7"/>
  <c r="E123" i="7"/>
  <c r="I123" i="7"/>
  <c r="O123" i="7"/>
  <c r="W124" i="7"/>
  <c r="S124" i="7" s="1"/>
  <c r="W125" i="7"/>
  <c r="S125" i="7" s="1"/>
  <c r="V127" i="7"/>
  <c r="E134" i="7"/>
  <c r="I134" i="7"/>
  <c r="O134" i="7"/>
  <c r="U135" i="7"/>
  <c r="W136" i="7"/>
  <c r="S136" i="7" s="1"/>
  <c r="W137" i="7"/>
  <c r="S137" i="7" s="1"/>
  <c r="W138" i="7"/>
  <c r="S138" i="7" s="1"/>
  <c r="W139" i="7"/>
  <c r="S139" i="7" s="1"/>
  <c r="W140" i="7"/>
  <c r="S140" i="7" s="1"/>
  <c r="W141" i="7"/>
  <c r="S141" i="7" s="1"/>
  <c r="V142" i="7"/>
  <c r="W143" i="7"/>
  <c r="S143" i="7" s="1"/>
  <c r="W144" i="7"/>
  <c r="S144" i="7" s="1"/>
  <c r="V145" i="7"/>
  <c r="W146" i="7"/>
  <c r="S146" i="7" s="1"/>
  <c r="W147" i="7"/>
  <c r="S147" i="7" s="1"/>
  <c r="U148" i="7"/>
  <c r="U149" i="7"/>
  <c r="U150" i="7"/>
  <c r="E157" i="7"/>
  <c r="O157" i="7"/>
  <c r="W158" i="7"/>
  <c r="S158" i="7" s="1"/>
  <c r="W159" i="7"/>
  <c r="S159" i="7" s="1"/>
  <c r="W160" i="7"/>
  <c r="S160" i="7" s="1"/>
  <c r="W161" i="7"/>
  <c r="S161" i="7" s="1"/>
  <c r="U162" i="7"/>
  <c r="U163" i="7"/>
  <c r="W164" i="7"/>
  <c r="S164" i="7" s="1"/>
  <c r="E171" i="7"/>
  <c r="I171" i="7"/>
  <c r="O171" i="7"/>
  <c r="S171" i="7" s="1"/>
  <c r="W110" i="2"/>
  <c r="S110" i="2" s="1"/>
  <c r="U87" i="2"/>
  <c r="U75" i="1"/>
  <c r="E7" i="2"/>
  <c r="E22" i="2"/>
  <c r="E48" i="2"/>
  <c r="E59" i="2"/>
  <c r="E67" i="2"/>
  <c r="E78" i="2"/>
  <c r="E86" i="2"/>
  <c r="E98" i="2"/>
  <c r="E108" i="2"/>
  <c r="E129" i="2"/>
  <c r="E143" i="2"/>
  <c r="E7" i="1"/>
  <c r="E19" i="1"/>
  <c r="E45" i="1"/>
  <c r="E56" i="1"/>
  <c r="E66" i="1"/>
  <c r="E74" i="1"/>
  <c r="E86" i="1"/>
  <c r="E96" i="1"/>
  <c r="E115" i="1"/>
  <c r="E129" i="1"/>
  <c r="U97" i="1"/>
  <c r="V52" i="2"/>
  <c r="U135" i="2"/>
  <c r="U134" i="2"/>
  <c r="U122" i="2"/>
  <c r="U79" i="1"/>
  <c r="U77" i="1"/>
  <c r="V26" i="2"/>
  <c r="V23" i="1"/>
  <c r="U108" i="1"/>
  <c r="U120" i="1"/>
  <c r="U121" i="1"/>
  <c r="V106" i="1"/>
  <c r="W104" i="1"/>
  <c r="S104" i="1" s="1"/>
  <c r="V103" i="1"/>
  <c r="V89" i="1"/>
  <c r="W78" i="1"/>
  <c r="S78" i="1" s="1"/>
  <c r="U89" i="2"/>
  <c r="U67" i="1"/>
  <c r="V49" i="1"/>
  <c r="W48" i="1"/>
  <c r="S48" i="1" s="1"/>
  <c r="V47" i="1"/>
  <c r="V24" i="1"/>
  <c r="V21" i="1"/>
  <c r="Y155" i="2"/>
  <c r="V119" i="2"/>
  <c r="V116" i="2"/>
  <c r="U109" i="2"/>
  <c r="V101" i="2"/>
  <c r="U91" i="2"/>
  <c r="U90" i="2"/>
  <c r="U79" i="2"/>
  <c r="W60" i="2"/>
  <c r="S60" i="2" s="1"/>
  <c r="V51" i="2"/>
  <c r="V49" i="2"/>
  <c r="V27" i="2"/>
  <c r="V24" i="2"/>
  <c r="V14" i="2"/>
  <c r="V10" i="2"/>
  <c r="O7" i="2"/>
  <c r="O22" i="2"/>
  <c r="O48" i="2"/>
  <c r="O67" i="2"/>
  <c r="O78" i="2"/>
  <c r="O86" i="2"/>
  <c r="O98" i="2"/>
  <c r="O108" i="2"/>
  <c r="O129" i="2"/>
  <c r="O143" i="2"/>
  <c r="S143" i="2" s="1"/>
  <c r="W88" i="2"/>
  <c r="S88" i="2" s="1"/>
  <c r="W99" i="2"/>
  <c r="S99" i="2" s="1"/>
  <c r="W100" i="2"/>
  <c r="S100" i="2" s="1"/>
  <c r="W111" i="2"/>
  <c r="S111" i="2" s="1"/>
  <c r="W112" i="2"/>
  <c r="S112" i="2" s="1"/>
  <c r="W113" i="2"/>
  <c r="S113" i="2" s="1"/>
  <c r="W114" i="2"/>
  <c r="S114" i="2" s="1"/>
  <c r="W115" i="2"/>
  <c r="S115" i="2" s="1"/>
  <c r="W117" i="2"/>
  <c r="S117" i="2" s="1"/>
  <c r="W118" i="2"/>
  <c r="S118" i="2" s="1"/>
  <c r="W120" i="2"/>
  <c r="S120" i="2" s="1"/>
  <c r="W121" i="2"/>
  <c r="S121" i="2" s="1"/>
  <c r="W130" i="2"/>
  <c r="S130" i="2" s="1"/>
  <c r="W131" i="2"/>
  <c r="S131" i="2" s="1"/>
  <c r="W132" i="2"/>
  <c r="S132" i="2" s="1"/>
  <c r="W133" i="2"/>
  <c r="S133" i="2" s="1"/>
  <c r="W136" i="2"/>
  <c r="S136" i="2" s="1"/>
  <c r="W68" i="2"/>
  <c r="S68" i="2" s="1"/>
  <c r="W69" i="2"/>
  <c r="S69" i="2" s="1"/>
  <c r="W70" i="2"/>
  <c r="S70" i="2" s="1"/>
  <c r="W71" i="2"/>
  <c r="S71" i="2" s="1"/>
  <c r="L7" i="2"/>
  <c r="L22" i="2"/>
  <c r="L48" i="2"/>
  <c r="L59" i="2"/>
  <c r="L67" i="2"/>
  <c r="L86" i="2"/>
  <c r="L98" i="2"/>
  <c r="L108" i="2"/>
  <c r="L129" i="2"/>
  <c r="L143" i="2"/>
  <c r="I7" i="2"/>
  <c r="I22" i="2"/>
  <c r="I48" i="2"/>
  <c r="I59" i="2"/>
  <c r="I67" i="2"/>
  <c r="I78" i="2"/>
  <c r="I86" i="2"/>
  <c r="I98" i="2"/>
  <c r="I108" i="2"/>
  <c r="I129" i="2"/>
  <c r="I143" i="2"/>
  <c r="W76" i="1"/>
  <c r="S76" i="1" s="1"/>
  <c r="W87" i="1"/>
  <c r="S87" i="1" s="1"/>
  <c r="W88" i="1"/>
  <c r="S88" i="1" s="1"/>
  <c r="W98" i="1"/>
  <c r="S98" i="1" s="1"/>
  <c r="W99" i="1"/>
  <c r="S99" i="1" s="1"/>
  <c r="W100" i="1"/>
  <c r="S100" i="1" s="1"/>
  <c r="W101" i="1"/>
  <c r="S101" i="1" s="1"/>
  <c r="W102" i="1"/>
  <c r="S102" i="1" s="1"/>
  <c r="W105" i="1"/>
  <c r="S105" i="1" s="1"/>
  <c r="W107" i="1"/>
  <c r="S107" i="1" s="1"/>
  <c r="W116" i="1"/>
  <c r="S116" i="1" s="1"/>
  <c r="W117" i="1"/>
  <c r="S117" i="1" s="1"/>
  <c r="W118" i="1"/>
  <c r="S118" i="1" s="1"/>
  <c r="W119" i="1"/>
  <c r="S119" i="1" s="1"/>
  <c r="W122" i="1"/>
  <c r="S122" i="1" s="1"/>
  <c r="W57" i="1"/>
  <c r="S57" i="1" s="1"/>
  <c r="W58" i="1"/>
  <c r="S58" i="1" s="1"/>
  <c r="W59" i="1"/>
  <c r="S59" i="1" s="1"/>
  <c r="O19" i="1"/>
  <c r="O45" i="1"/>
  <c r="O56" i="1"/>
  <c r="O66" i="1"/>
  <c r="O74" i="1"/>
  <c r="O86" i="1"/>
  <c r="O96" i="1"/>
  <c r="O115" i="1"/>
  <c r="O129" i="1"/>
  <c r="S129" i="1" s="1"/>
  <c r="L19" i="1"/>
  <c r="L45" i="1"/>
  <c r="L56" i="1"/>
  <c r="L66" i="1"/>
  <c r="L74" i="1"/>
  <c r="L86" i="1"/>
  <c r="L96" i="1"/>
  <c r="L115" i="1"/>
  <c r="L129" i="1"/>
  <c r="I19" i="1"/>
  <c r="I45" i="1"/>
  <c r="I56" i="1"/>
  <c r="I66" i="1"/>
  <c r="I74" i="1"/>
  <c r="I86" i="1"/>
  <c r="I96" i="1"/>
  <c r="I115" i="1"/>
  <c r="I129" i="1"/>
  <c r="W78" i="8"/>
  <c r="S78" i="8" s="1"/>
  <c r="W122" i="8"/>
  <c r="S122" i="8" s="1"/>
  <c r="W126" i="8"/>
  <c r="S126" i="8" s="1"/>
  <c r="W139" i="8"/>
  <c r="S139" i="8" s="1"/>
  <c r="W141" i="8"/>
  <c r="S141" i="8" s="1"/>
  <c r="W143" i="8"/>
  <c r="S143" i="8" s="1"/>
  <c r="O7" i="8"/>
  <c r="O23" i="8"/>
  <c r="O52" i="8"/>
  <c r="O74" i="8"/>
  <c r="O66" i="8" s="1"/>
  <c r="O85" i="8"/>
  <c r="O93" i="8"/>
  <c r="O105" i="8"/>
  <c r="O115" i="8"/>
  <c r="O136" i="8"/>
  <c r="O150" i="8"/>
  <c r="S150" i="8" s="1"/>
  <c r="L23" i="8"/>
  <c r="L52" i="8"/>
  <c r="L74" i="8"/>
  <c r="L66" i="8" s="1"/>
  <c r="L85" i="8"/>
  <c r="L93" i="8"/>
  <c r="L105" i="8"/>
  <c r="L115" i="8"/>
  <c r="L136" i="8"/>
  <c r="L150" i="8"/>
  <c r="I23" i="8"/>
  <c r="I52" i="8"/>
  <c r="I74" i="8"/>
  <c r="I66" i="8" s="1"/>
  <c r="I85" i="8"/>
  <c r="I93" i="8"/>
  <c r="I105" i="8"/>
  <c r="I115" i="8"/>
  <c r="I136" i="8"/>
  <c r="I150" i="8"/>
  <c r="S63" i="7" l="1"/>
  <c r="W61" i="7"/>
  <c r="S61" i="7" s="1"/>
  <c r="W14" i="2"/>
  <c r="S14" i="2" s="1"/>
  <c r="R14" i="2"/>
  <c r="W101" i="2"/>
  <c r="S101" i="2" s="1"/>
  <c r="R101" i="2"/>
  <c r="W89" i="2"/>
  <c r="S89" i="2" s="1"/>
  <c r="Q89" i="2"/>
  <c r="W134" i="2"/>
  <c r="S134" i="2" s="1"/>
  <c r="Q134" i="2"/>
  <c r="W119" i="2"/>
  <c r="S119" i="2" s="1"/>
  <c r="R119" i="2"/>
  <c r="W135" i="2"/>
  <c r="S135" i="2" s="1"/>
  <c r="Q135" i="2"/>
  <c r="W87" i="2"/>
  <c r="S87" i="2" s="1"/>
  <c r="Q87" i="2"/>
  <c r="W116" i="2"/>
  <c r="S116" i="2" s="1"/>
  <c r="R116" i="2"/>
  <c r="W52" i="2"/>
  <c r="S52" i="2" s="1"/>
  <c r="R52" i="2"/>
  <c r="W27" i="2"/>
  <c r="S27" i="2" s="1"/>
  <c r="R27" i="2"/>
  <c r="W122" i="2"/>
  <c r="S122" i="2" s="1"/>
  <c r="Q122" i="2"/>
  <c r="V25" i="2"/>
  <c r="R24" i="2"/>
  <c r="V9" i="2"/>
  <c r="R9" i="2" s="1"/>
  <c r="R49" i="2"/>
  <c r="W10" i="2"/>
  <c r="S10" i="2" s="1"/>
  <c r="R10" i="2"/>
  <c r="W51" i="2"/>
  <c r="S51" i="2" s="1"/>
  <c r="R51" i="2"/>
  <c r="W109" i="2"/>
  <c r="S109" i="2" s="1"/>
  <c r="Q109" i="2"/>
  <c r="W79" i="2"/>
  <c r="Q79" i="2"/>
  <c r="W26" i="2"/>
  <c r="S26" i="2" s="1"/>
  <c r="R26" i="2"/>
  <c r="W90" i="2"/>
  <c r="S90" i="2" s="1"/>
  <c r="Q90" i="2"/>
  <c r="W91" i="2"/>
  <c r="S91" i="2" s="1"/>
  <c r="Q91" i="2"/>
  <c r="W98" i="8"/>
  <c r="S98" i="8" s="1"/>
  <c r="Q98" i="8"/>
  <c r="W117" i="8"/>
  <c r="S117" i="8" s="1"/>
  <c r="R117" i="8"/>
  <c r="W89" i="1"/>
  <c r="S89" i="1" s="1"/>
  <c r="R89" i="1"/>
  <c r="W79" i="1"/>
  <c r="S79" i="1" s="1"/>
  <c r="Q79" i="1"/>
  <c r="W75" i="1"/>
  <c r="S75" i="1" s="1"/>
  <c r="Q75" i="1"/>
  <c r="W106" i="1"/>
  <c r="S106" i="1" s="1"/>
  <c r="R106" i="1"/>
  <c r="W97" i="1"/>
  <c r="S97" i="1" s="1"/>
  <c r="Q97" i="1"/>
  <c r="W21" i="1"/>
  <c r="S21" i="1" s="1"/>
  <c r="R21" i="1"/>
  <c r="W121" i="1"/>
  <c r="S121" i="1" s="1"/>
  <c r="Q121" i="1"/>
  <c r="W24" i="1"/>
  <c r="S24" i="1" s="1"/>
  <c r="R24" i="1"/>
  <c r="W120" i="1"/>
  <c r="S120" i="1" s="1"/>
  <c r="Q120" i="1"/>
  <c r="W103" i="1"/>
  <c r="S103" i="1" s="1"/>
  <c r="R103" i="1"/>
  <c r="W47" i="1"/>
  <c r="S47" i="1" s="1"/>
  <c r="R47" i="1"/>
  <c r="W108" i="1"/>
  <c r="S108" i="1" s="1"/>
  <c r="Q108" i="1"/>
  <c r="W23" i="1"/>
  <c r="S23" i="1" s="1"/>
  <c r="R23" i="1"/>
  <c r="W49" i="1"/>
  <c r="S49" i="1" s="1"/>
  <c r="R49" i="1"/>
  <c r="W67" i="1"/>
  <c r="Q67" i="1"/>
  <c r="W77" i="1"/>
  <c r="S77" i="1" s="1"/>
  <c r="Q77" i="1"/>
  <c r="W53" i="7"/>
  <c r="S53" i="7" s="1"/>
  <c r="R53" i="7"/>
  <c r="W26" i="7"/>
  <c r="S26" i="7" s="1"/>
  <c r="R26" i="7"/>
  <c r="W11" i="7"/>
  <c r="S11" i="7" s="1"/>
  <c r="R11" i="7"/>
  <c r="W126" i="7"/>
  <c r="S126" i="7" s="1"/>
  <c r="R126" i="7"/>
  <c r="W145" i="7"/>
  <c r="S145" i="7" s="1"/>
  <c r="R145" i="7"/>
  <c r="W25" i="7"/>
  <c r="S25" i="7" s="1"/>
  <c r="R25" i="7"/>
  <c r="W81" i="7"/>
  <c r="S81" i="7" s="1"/>
  <c r="Q81" i="7"/>
  <c r="W116" i="7"/>
  <c r="S116" i="7" s="1"/>
  <c r="Q116" i="7"/>
  <c r="W23" i="7"/>
  <c r="S23" i="7" s="1"/>
  <c r="R23" i="7"/>
  <c r="W102" i="7"/>
  <c r="S102" i="7" s="1"/>
  <c r="Q102" i="7"/>
  <c r="V49" i="7"/>
  <c r="R48" i="7"/>
  <c r="W163" i="7"/>
  <c r="S163" i="7" s="1"/>
  <c r="Q163" i="7"/>
  <c r="W115" i="7"/>
  <c r="S115" i="7" s="1"/>
  <c r="Q115" i="7"/>
  <c r="W150" i="7"/>
  <c r="S150" i="7" s="1"/>
  <c r="Q150" i="7"/>
  <c r="W142" i="7"/>
  <c r="S142" i="7" s="1"/>
  <c r="R142" i="7"/>
  <c r="W92" i="7"/>
  <c r="Q92" i="7"/>
  <c r="W12" i="7"/>
  <c r="S12" i="7" s="1"/>
  <c r="R12" i="7"/>
  <c r="W135" i="7"/>
  <c r="S135" i="7" s="1"/>
  <c r="Q135" i="7"/>
  <c r="W162" i="7"/>
  <c r="S162" i="7" s="1"/>
  <c r="Q162" i="7"/>
  <c r="W149" i="7"/>
  <c r="S149" i="7" s="1"/>
  <c r="Q149" i="7"/>
  <c r="W127" i="7"/>
  <c r="S127" i="7" s="1"/>
  <c r="R127" i="7"/>
  <c r="W113" i="7"/>
  <c r="S113" i="7" s="1"/>
  <c r="Q113" i="7"/>
  <c r="W100" i="7"/>
  <c r="S100" i="7" s="1"/>
  <c r="Q100" i="7"/>
  <c r="W148" i="7"/>
  <c r="S148" i="7" s="1"/>
  <c r="Q148" i="7"/>
  <c r="W112" i="7"/>
  <c r="S112" i="7" s="1"/>
  <c r="Q112" i="7"/>
  <c r="W59" i="2"/>
  <c r="S59" i="2" s="1"/>
  <c r="V13" i="7"/>
  <c r="V9" i="7"/>
  <c r="R9" i="7" s="1"/>
  <c r="W49" i="2"/>
  <c r="S49" i="2" s="1"/>
  <c r="I181" i="7"/>
  <c r="I196" i="7" s="1"/>
  <c r="E181" i="7"/>
  <c r="E200" i="7" s="1"/>
  <c r="O181" i="7"/>
  <c r="V24" i="7"/>
  <c r="E153" i="2"/>
  <c r="E175" i="2" s="1"/>
  <c r="W48" i="7"/>
  <c r="L181" i="7"/>
  <c r="W13" i="2"/>
  <c r="S13" i="2" s="1"/>
  <c r="W67" i="2"/>
  <c r="S67" i="2" s="1"/>
  <c r="V50" i="2"/>
  <c r="W24" i="2"/>
  <c r="V15" i="8"/>
  <c r="R15" i="8" s="1"/>
  <c r="W66" i="8"/>
  <c r="S66" i="8" s="1"/>
  <c r="V55" i="8"/>
  <c r="V108" i="8"/>
  <c r="U140" i="8"/>
  <c r="U96" i="8"/>
  <c r="U129" i="8"/>
  <c r="U97" i="8"/>
  <c r="V31" i="8"/>
  <c r="W28" i="8"/>
  <c r="S28" i="8" s="1"/>
  <c r="U142" i="8"/>
  <c r="V127" i="8"/>
  <c r="U94" i="8"/>
  <c r="W46" i="1"/>
  <c r="E139" i="1"/>
  <c r="E165" i="1" s="1"/>
  <c r="O162" i="8"/>
  <c r="L153" i="2"/>
  <c r="I162" i="8"/>
  <c r="L162" i="8"/>
  <c r="I153" i="2"/>
  <c r="O153" i="2"/>
  <c r="O171" i="2" s="1"/>
  <c r="N171" i="2" s="1"/>
  <c r="E162" i="8"/>
  <c r="E187" i="8" s="1"/>
  <c r="W27" i="8"/>
  <c r="S27" i="8" s="1"/>
  <c r="O139" i="1"/>
  <c r="W9" i="1"/>
  <c r="S9" i="1" s="1"/>
  <c r="I139" i="1"/>
  <c r="I161" i="1" s="1"/>
  <c r="L139" i="1"/>
  <c r="W56" i="1"/>
  <c r="S56" i="1" s="1"/>
  <c r="W10" i="1"/>
  <c r="S10" i="1" s="1"/>
  <c r="V22" i="1"/>
  <c r="W98" i="2" l="1"/>
  <c r="S98" i="2" s="1"/>
  <c r="W77" i="7"/>
  <c r="S77" i="7" s="1"/>
  <c r="W157" i="7"/>
  <c r="S157" i="7" s="1"/>
  <c r="W99" i="7"/>
  <c r="S99" i="7" s="1"/>
  <c r="W111" i="7"/>
  <c r="S111" i="7" s="1"/>
  <c r="W129" i="2"/>
  <c r="S129" i="2" s="1"/>
  <c r="W115" i="1"/>
  <c r="S115" i="1" s="1"/>
  <c r="W9" i="2"/>
  <c r="S9" i="2" s="1"/>
  <c r="W78" i="2"/>
  <c r="S78" i="2" s="1"/>
  <c r="S79" i="2"/>
  <c r="W25" i="2"/>
  <c r="S25" i="2" s="1"/>
  <c r="R25" i="2"/>
  <c r="W86" i="2"/>
  <c r="S86" i="2" s="1"/>
  <c r="S24" i="2"/>
  <c r="W108" i="2"/>
  <c r="S108" i="2" s="1"/>
  <c r="W50" i="2"/>
  <c r="S50" i="2" s="1"/>
  <c r="R50" i="2"/>
  <c r="W108" i="8"/>
  <c r="R108" i="8"/>
  <c r="W55" i="8"/>
  <c r="S55" i="8" s="1"/>
  <c r="R55" i="8"/>
  <c r="W129" i="8"/>
  <c r="S129" i="8" s="1"/>
  <c r="Q129" i="8"/>
  <c r="W96" i="8"/>
  <c r="S96" i="8" s="1"/>
  <c r="Q96" i="8"/>
  <c r="W127" i="8"/>
  <c r="S127" i="8" s="1"/>
  <c r="R127" i="8"/>
  <c r="W140" i="8"/>
  <c r="S140" i="8" s="1"/>
  <c r="Q140" i="8"/>
  <c r="W142" i="8"/>
  <c r="S142" i="8" s="1"/>
  <c r="Q142" i="8"/>
  <c r="W31" i="8"/>
  <c r="S31" i="8" s="1"/>
  <c r="R31" i="8"/>
  <c r="W94" i="8"/>
  <c r="S94" i="8" s="1"/>
  <c r="Q94" i="8"/>
  <c r="W97" i="8"/>
  <c r="S97" i="8" s="1"/>
  <c r="Q97" i="8"/>
  <c r="W86" i="1"/>
  <c r="S86" i="1" s="1"/>
  <c r="W74" i="1"/>
  <c r="S74" i="1" s="1"/>
  <c r="W66" i="1"/>
  <c r="S66" i="1" s="1"/>
  <c r="S67" i="1"/>
  <c r="W45" i="1"/>
  <c r="S45" i="1" s="1"/>
  <c r="S46" i="1"/>
  <c r="W96" i="1"/>
  <c r="S96" i="1" s="1"/>
  <c r="W22" i="1"/>
  <c r="R22" i="1"/>
  <c r="O161" i="1"/>
  <c r="N161" i="1" s="1"/>
  <c r="W13" i="7"/>
  <c r="S13" i="7" s="1"/>
  <c r="R13" i="7"/>
  <c r="W49" i="7"/>
  <c r="S49" i="7" s="1"/>
  <c r="R49" i="7"/>
  <c r="W24" i="7"/>
  <c r="R24" i="7"/>
  <c r="W134" i="7"/>
  <c r="S134" i="7" s="1"/>
  <c r="W91" i="7"/>
  <c r="S91" i="7" s="1"/>
  <c r="S92" i="7"/>
  <c r="W123" i="7"/>
  <c r="S123" i="7" s="1"/>
  <c r="S48" i="7"/>
  <c r="V10" i="7"/>
  <c r="W7" i="1"/>
  <c r="S7" i="1" s="1"/>
  <c r="I200" i="7"/>
  <c r="W128" i="8"/>
  <c r="S128" i="8" s="1"/>
  <c r="W15" i="8"/>
  <c r="S15" i="8" s="1"/>
  <c r="W9" i="7"/>
  <c r="S9" i="7" s="1"/>
  <c r="L183" i="8"/>
  <c r="K183" i="8" s="1"/>
  <c r="L187" i="8"/>
  <c r="O200" i="7"/>
  <c r="O196" i="7"/>
  <c r="N196" i="7" s="1"/>
  <c r="I183" i="8"/>
  <c r="I187" i="8"/>
  <c r="L200" i="7"/>
  <c r="L196" i="7"/>
  <c r="O187" i="8"/>
  <c r="I185" i="7"/>
  <c r="H196" i="7"/>
  <c r="L165" i="1"/>
  <c r="L161" i="1"/>
  <c r="I165" i="1"/>
  <c r="O160" i="2"/>
  <c r="S160" i="2" s="1"/>
  <c r="I175" i="2"/>
  <c r="I171" i="2"/>
  <c r="L171" i="2"/>
  <c r="K171" i="2" s="1"/>
  <c r="L175" i="2"/>
  <c r="O175" i="2"/>
  <c r="W86" i="8"/>
  <c r="S86" i="8" s="1"/>
  <c r="W77" i="8"/>
  <c r="S77" i="8" s="1"/>
  <c r="W10" i="8"/>
  <c r="S10" i="8" s="1"/>
  <c r="O165" i="1"/>
  <c r="I172" i="8" l="1"/>
  <c r="O183" i="8"/>
  <c r="O172" i="8" s="1"/>
  <c r="W7" i="2"/>
  <c r="S7" i="2" s="1"/>
  <c r="W47" i="7"/>
  <c r="S47" i="7" s="1"/>
  <c r="W22" i="2"/>
  <c r="S22" i="2" s="1"/>
  <c r="W23" i="8"/>
  <c r="S23" i="8" s="1"/>
  <c r="W52" i="8"/>
  <c r="S52" i="8" s="1"/>
  <c r="O150" i="1"/>
  <c r="W48" i="2"/>
  <c r="S48" i="2" s="1"/>
  <c r="W93" i="8"/>
  <c r="S93" i="8" s="1"/>
  <c r="W105" i="8"/>
  <c r="S105" i="8" s="1"/>
  <c r="S108" i="8"/>
  <c r="W19" i="1"/>
  <c r="S19" i="1" s="1"/>
  <c r="S22" i="1"/>
  <c r="W10" i="7"/>
  <c r="S10" i="7" s="1"/>
  <c r="R10" i="7"/>
  <c r="W21" i="7"/>
  <c r="S21" i="7" s="1"/>
  <c r="S24" i="7"/>
  <c r="W119" i="8"/>
  <c r="S119" i="8" s="1"/>
  <c r="W85" i="8"/>
  <c r="S85" i="8" s="1"/>
  <c r="W74" i="8"/>
  <c r="S74" i="8" s="1"/>
  <c r="W120" i="8"/>
  <c r="S120" i="8" s="1"/>
  <c r="W125" i="8"/>
  <c r="S125" i="8" s="1"/>
  <c r="W123" i="8"/>
  <c r="S123" i="8" s="1"/>
  <c r="W118" i="8"/>
  <c r="S118" i="8" s="1"/>
  <c r="W121" i="8"/>
  <c r="S121" i="8" s="1"/>
  <c r="W138" i="8"/>
  <c r="W124" i="8"/>
  <c r="S124" i="8" s="1"/>
  <c r="W7" i="8"/>
  <c r="S7" i="8" s="1"/>
  <c r="H183" i="8"/>
  <c r="L172" i="8"/>
  <c r="L185" i="7"/>
  <c r="O185" i="7"/>
  <c r="K161" i="1"/>
  <c r="L150" i="1"/>
  <c r="I150" i="1"/>
  <c r="H161" i="1"/>
  <c r="L160" i="2"/>
  <c r="I160" i="2"/>
  <c r="H171" i="2"/>
  <c r="N183" i="8" l="1"/>
  <c r="W7" i="7"/>
  <c r="W181" i="7" s="1"/>
  <c r="W200" i="7" s="1"/>
  <c r="S200" i="7" s="1"/>
  <c r="W139" i="1"/>
  <c r="W153" i="2"/>
  <c r="W175" i="2" s="1"/>
  <c r="S175" i="2" s="1"/>
  <c r="W136" i="8"/>
  <c r="S136" i="8" s="1"/>
  <c r="S138" i="8"/>
  <c r="W115" i="8"/>
  <c r="S7" i="7" l="1"/>
  <c r="S139" i="1"/>
  <c r="S173" i="2"/>
  <c r="S153" i="2"/>
  <c r="W162" i="8"/>
  <c r="W185" i="8" s="1"/>
  <c r="S115" i="8"/>
  <c r="S198" i="7"/>
  <c r="S181" i="7"/>
  <c r="S185" i="8" l="1"/>
  <c r="S187" i="8"/>
  <c r="S162" i="8"/>
  <c r="W165" i="1"/>
  <c r="S165" i="1" s="1"/>
  <c r="S1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86EB1E9E-F99E-4440-A303-A6A2CC01470A}">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W141" authorId="0" shapeId="0" xr:uid="{D7293F89-7FDB-4D27-BC02-A12D1E0008C1}">
      <text>
        <r>
          <rPr>
            <b/>
            <sz val="9"/>
            <color indexed="81"/>
            <rFont val="Tahoma"/>
            <family val="2"/>
          </rPr>
          <t xml:space="preserve">General Note: </t>
        </r>
        <r>
          <rPr>
            <sz val="9"/>
            <color indexed="81"/>
            <rFont val="Tahoma"/>
            <family val="2"/>
          </rPr>
          <t>Enter enrollment from Design Enrollment Certification.</t>
        </r>
      </text>
    </comment>
    <comment ref="V142" authorId="0" shapeId="0" xr:uid="{0598850F-FF84-4FD9-8BD4-2A324F695BDC}">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EF12628A-BE71-4721-9DA5-4B37BD4DE227}">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V162" authorId="0" shapeId="0" xr:uid="{9A5D9FC9-A2CF-4845-8134-F9FD2E8F0961}">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 ref="W164" authorId="0" shapeId="0" xr:uid="{45AF0537-83B6-4928-8458-7476D526EB09}">
      <text>
        <r>
          <rPr>
            <b/>
            <sz val="9"/>
            <color indexed="81"/>
            <rFont val="Tahoma"/>
            <family val="2"/>
          </rPr>
          <t>General Note:</t>
        </r>
        <r>
          <rPr>
            <sz val="9"/>
            <color indexed="81"/>
            <rFont val="Tahoma"/>
            <family val="2"/>
          </rPr>
          <t xml:space="preserve">
Enter enrollment from Design Enrollment Certification.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6" authorId="0" shapeId="0" xr:uid="{7C6B4E8B-EAAB-48C2-91C9-C0CCECA140C2}">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V155" authorId="0" shapeId="0" xr:uid="{824E665C-2D2C-4648-A2CA-8527D97549F7}">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 ref="W155" authorId="0" shapeId="0" xr:uid="{76230E93-56D4-43F1-9E41-E8113531B644}">
      <text>
        <r>
          <rPr>
            <b/>
            <sz val="9"/>
            <color indexed="81"/>
            <rFont val="Tahoma"/>
            <family val="2"/>
          </rPr>
          <t xml:space="preserve">General Note: </t>
        </r>
        <r>
          <rPr>
            <sz val="9"/>
            <color indexed="81"/>
            <rFont val="Tahoma"/>
            <family val="2"/>
          </rPr>
          <t>Enter enrollment from Design Enrollment Certification.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B5BE9B3-8E94-4B65-8FB7-B244DEE3F702}">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B71" authorId="0" shapeId="0" xr:uid="{0B28F34B-79B5-4597-8856-FAE9FD522E71}">
      <text>
        <r>
          <rPr>
            <b/>
            <sz val="9"/>
            <color indexed="81"/>
            <rFont val="Tahoma"/>
            <family val="2"/>
          </rPr>
          <t xml:space="preserve">General Note: </t>
        </r>
        <r>
          <rPr>
            <sz val="9"/>
            <color indexed="81"/>
            <rFont val="Tahoma"/>
            <family val="2"/>
          </rPr>
          <t>Enter the number of students who will be in the shop simultaneously, not the capacity of the Chapter 74 program.</t>
        </r>
      </text>
    </comment>
    <comment ref="W183" authorId="0" shapeId="0" xr:uid="{CFCCF4DD-8610-4C99-A898-AD3AD6A95BCD}">
      <text>
        <r>
          <rPr>
            <b/>
            <sz val="9"/>
            <color indexed="81"/>
            <rFont val="Tahoma"/>
            <family val="2"/>
          </rPr>
          <t xml:space="preserve">General Note: </t>
        </r>
        <r>
          <rPr>
            <sz val="9"/>
            <color indexed="81"/>
            <rFont val="Tahoma"/>
            <family val="2"/>
          </rPr>
          <t xml:space="preserve">Enter enrollment from Design Enrollment Certification.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62508FA-8E84-481D-9C06-E397E0A52953}">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B70" authorId="0" shapeId="0" xr:uid="{06F8E2AA-E9B4-4E20-AAA2-4F7E41C5BDD3}">
      <text>
        <r>
          <rPr>
            <b/>
            <sz val="9"/>
            <color indexed="81"/>
            <rFont val="Tahoma"/>
            <family val="2"/>
          </rPr>
          <t xml:space="preserve">General Note: </t>
        </r>
        <r>
          <rPr>
            <sz val="9"/>
            <color indexed="81"/>
            <rFont val="Tahoma"/>
            <family val="2"/>
          </rPr>
          <t>Enter room type and shop capacity.
This is a list of the (44) approved Ch. 74 programs offered by DESE.</t>
        </r>
      </text>
    </comment>
    <comment ref="Y221" authorId="0" shapeId="0" xr:uid="{5BDA4AC9-2AA1-4080-A2CB-DC3E6739EA9A}">
      <text>
        <r>
          <rPr>
            <b/>
            <sz val="9"/>
            <color indexed="81"/>
            <rFont val="Tahoma"/>
            <family val="2"/>
          </rPr>
          <t>General Note:</t>
        </r>
        <r>
          <rPr>
            <sz val="9"/>
            <color indexed="81"/>
            <rFont val="Tahoma"/>
            <family val="2"/>
          </rPr>
          <t xml:space="preserve"> Enter the last (3) Fiscal Years and complete the table with DESE enrollments from DESE's website.</t>
        </r>
      </text>
    </comment>
    <comment ref="W223" authorId="0" shapeId="0" xr:uid="{A9A4E2B5-7718-47C9-9A53-34B2FC8D30C1}">
      <text>
        <r>
          <rPr>
            <b/>
            <sz val="9"/>
            <color indexed="81"/>
            <rFont val="Tahoma"/>
            <family val="2"/>
          </rPr>
          <t xml:space="preserve">General Note: </t>
        </r>
        <r>
          <rPr>
            <sz val="9"/>
            <color indexed="81"/>
            <rFont val="Tahoma"/>
            <family val="2"/>
          </rPr>
          <t xml:space="preserve">Enter enrollment from Design Enrollment Certification. </t>
        </r>
      </text>
    </comment>
  </commentList>
</comments>
</file>

<file path=xl/sharedStrings.xml><?xml version="1.0" encoding="utf-8"?>
<sst xmlns="http://schemas.openxmlformats.org/spreadsheetml/2006/main" count="1447" uniqueCount="323">
  <si>
    <t>Proposed Space Summary - Elementary School</t>
  </si>
  <si>
    <t>[Enter Submittal]</t>
  </si>
  <si>
    <t>Preliminary Design Program</t>
  </si>
  <si>
    <t>PROPOSED PROGRAM</t>
  </si>
  <si>
    <t>Date:</t>
  </si>
  <si>
    <t>[Enter Date]</t>
  </si>
  <si>
    <t>Preferred Schematic Report</t>
  </si>
  <si>
    <t>[ENTER DISTRICT NAME]
[ENTER SCHOOL NAME]</t>
  </si>
  <si>
    <t>EXISTING CONDITIONS</t>
  </si>
  <si>
    <t>EXISTING TO REMAIN / RENOVATED</t>
  </si>
  <si>
    <t>NEW CONSTRUCTION</t>
  </si>
  <si>
    <t>TOTAL</t>
  </si>
  <si>
    <t>VARIATION TO MSBA GUIDELINES</t>
  </si>
  <si>
    <t>Schematic Design Submittal</t>
  </si>
  <si>
    <t>ROOM TYPE</t>
  </si>
  <si>
    <t>AREA TOTALS</t>
  </si>
  <si>
    <t>Design Development Submittal</t>
  </si>
  <si>
    <t>60% Construction Documents</t>
  </si>
  <si>
    <t>CORE ACADEMIC</t>
  </si>
  <si>
    <t>90% Construction Documents</t>
  </si>
  <si>
    <t>Final Construction Documents</t>
  </si>
  <si>
    <t>Other</t>
  </si>
  <si>
    <t>[Enter room type here]</t>
  </si>
  <si>
    <t>SPECIAL EDUCATION</t>
  </si>
  <si>
    <t>(List rooms of different sizes separately)</t>
  </si>
  <si>
    <t>Resource Room</t>
  </si>
  <si>
    <t>1/2 size of a General Classroom</t>
  </si>
  <si>
    <t>ART &amp; MUSIC</t>
  </si>
  <si>
    <t>Art Classroom (25 seats)</t>
  </si>
  <si>
    <t xml:space="preserve">Music Practice / Ensemble </t>
  </si>
  <si>
    <t>HEALTH &amp; PHYSICAL EDUCATION</t>
  </si>
  <si>
    <t>Excess PE Spaces Policy</t>
  </si>
  <si>
    <t>Gymnasium</t>
  </si>
  <si>
    <t>Gym Storeroom</t>
  </si>
  <si>
    <t>Health Instructor's Office with Shower and Toilet</t>
  </si>
  <si>
    <t>MEDIA CENTER</t>
  </si>
  <si>
    <t>Media Center / Reading Room</t>
  </si>
  <si>
    <t>DINING &amp; FOOD SERVICE</t>
  </si>
  <si>
    <t>Stage</t>
  </si>
  <si>
    <t>Chair / Table / Equipment Storage</t>
  </si>
  <si>
    <t>Kitchen</t>
  </si>
  <si>
    <t>Staff Lunch Room</t>
  </si>
  <si>
    <t>MEDICAL</t>
  </si>
  <si>
    <t>Medical Suite Toilet</t>
  </si>
  <si>
    <t>Nurses' Office / Waiting Room</t>
  </si>
  <si>
    <t>Examination Room / Resting</t>
  </si>
  <si>
    <t>ADMINISTRATION &amp; GUIDANCE</t>
  </si>
  <si>
    <t>General Office / Waiting Room with Toilet</t>
  </si>
  <si>
    <t>Teachers' Mail and Time Room</t>
  </si>
  <si>
    <t>Records Room</t>
  </si>
  <si>
    <t>Principal's Office with Conference Area</t>
  </si>
  <si>
    <t>Principal's Secretary / Waiting</t>
  </si>
  <si>
    <t>Assistant Principal's Office</t>
  </si>
  <si>
    <t>Supervisory / Spare Office</t>
  </si>
  <si>
    <t>Conference Room</t>
  </si>
  <si>
    <t>Guidance Office</t>
  </si>
  <si>
    <t>Guidance Storeroom</t>
  </si>
  <si>
    <t>Teachers' Work Room</t>
  </si>
  <si>
    <t>CUSTODIAL &amp; MAINTENANCE</t>
  </si>
  <si>
    <t>Custodian's Office</t>
  </si>
  <si>
    <t>Custodian's Workshop</t>
  </si>
  <si>
    <t>Custodian's Storage</t>
  </si>
  <si>
    <t>Recycling Room / Trash</t>
  </si>
  <si>
    <t>Receiving and General Supply</t>
  </si>
  <si>
    <t>Storeroom</t>
  </si>
  <si>
    <t>Network / Telecom Room</t>
  </si>
  <si>
    <t>[insert room type here]</t>
  </si>
  <si>
    <t>OTHER</t>
  </si>
  <si>
    <t>Total Building Net Floor Area (NFA)</t>
  </si>
  <si>
    <t>Proposed Student Capacity / Enrollment</t>
  </si>
  <si>
    <t>Kindergarten Enrollment</t>
  </si>
  <si>
    <t>Lower Elementary School Enrollment (Grades 1-2)</t>
  </si>
  <si>
    <t>Upper Elementary School Enrollment (Grades 3-6)</t>
  </si>
  <si>
    <t>NON-PROGRAMMED SPACES</t>
  </si>
  <si>
    <t>% of GFA</t>
  </si>
  <si>
    <t>Unoccupied MEP / FP Spaces</t>
  </si>
  <si>
    <t>Toilet Rooms</t>
  </si>
  <si>
    <t>Circulation (corridors, stairs, ramps and elevators)</t>
  </si>
  <si>
    <t>Grossing Factor (GFA / NFA)</t>
  </si>
  <si>
    <t xml:space="preserve"> </t>
  </si>
  <si>
    <t>'</t>
  </si>
  <si>
    <t>Individual Room Net Floor Area (NFA)</t>
  </si>
  <si>
    <t>Includes the net square footage measured from the inside face of the perimeter walls and includes all specific spaces assigned to a particular program area including such spaces as non-communal toilets and storage rooms.</t>
  </si>
  <si>
    <t>Total Building Gross Floor Area (GFA)</t>
  </si>
  <si>
    <t>Remaining</t>
  </si>
  <si>
    <t>Includes exterior walls, interior partitions, chases, and other areas not listed above.  Do not calculate this area, it is assumed to equal the difference between the Total Building Gross Floor Area and area not accounted for above.</t>
  </si>
  <si>
    <t>Architect Certification</t>
  </si>
  <si>
    <t>I hereby certify that all of the information provided in this "Proposed Space Summary"  is true, complete and accurate and, except as agreed to in writing by the Massachusetts School Building Authority, in accordance with the guidelines, rules, regulations and policies of the Massachusetts School Building Authority to the best of my knowledge and belief.  A true statement, made under the penalties of perjury.</t>
  </si>
  <si>
    <t>Name of Principal Architect:</t>
  </si>
  <si>
    <t>Signature of Principal Architect:</t>
  </si>
  <si>
    <t>Proposed Space Summary - K-8 School</t>
  </si>
  <si>
    <t xml:space="preserve">Prep Room </t>
  </si>
  <si>
    <t>VOCATIONS &amp; TECHNOLOGY</t>
  </si>
  <si>
    <t>Technology / Engineering Rooms</t>
  </si>
  <si>
    <t>Locker Rooms - Boys and Girls with Toilets</t>
  </si>
  <si>
    <t xml:space="preserve">Principal's Secretary / Waiting  </t>
  </si>
  <si>
    <t>Assistant Principal's Office - AP1</t>
  </si>
  <si>
    <t>Assistant Principal's Office - AP2</t>
  </si>
  <si>
    <t>General Waiting Room</t>
  </si>
  <si>
    <t xml:space="preserve">Guidance Office </t>
  </si>
  <si>
    <t xml:space="preserve">Guidance Storeroom </t>
  </si>
  <si>
    <t xml:space="preserve">Storeroom </t>
  </si>
  <si>
    <t>Proposed Space Summary - Middle School</t>
  </si>
  <si>
    <t>Prep Room</t>
  </si>
  <si>
    <t>Art Classroom</t>
  </si>
  <si>
    <t>Music Practice / Ensemble</t>
  </si>
  <si>
    <t xml:space="preserve">Gymnasium </t>
  </si>
  <si>
    <t>Guidance Waiting Room</t>
  </si>
  <si>
    <t>Lower Middle School Enrollment (Grades 5-6)</t>
  </si>
  <si>
    <t>Upper Middle School Enrollment (Grades 7-8)</t>
  </si>
  <si>
    <t>Proposed Space Summary - High School</t>
  </si>
  <si>
    <t xml:space="preserve">General Classroom </t>
  </si>
  <si>
    <t>Teacher Planning</t>
  </si>
  <si>
    <t>Small Group Seminar (20-30 seats)</t>
  </si>
  <si>
    <t>Science Classroom / Lab</t>
  </si>
  <si>
    <t xml:space="preserve">Special Education spaces require DESE review and approval. </t>
  </si>
  <si>
    <t>Small Group Room</t>
  </si>
  <si>
    <t>Art Workroom with Storage &amp; Kiln</t>
  </si>
  <si>
    <t>Band (50-100 seats)</t>
  </si>
  <si>
    <t>Chorus (50-100 seats)</t>
  </si>
  <si>
    <t>Ensemble</t>
  </si>
  <si>
    <t>Music Practice</t>
  </si>
  <si>
    <t>Music Storage</t>
  </si>
  <si>
    <t xml:space="preserve">VOCATIONS &amp; TECHNOLOGY </t>
  </si>
  <si>
    <t>Inclusion of Chapter 74 Programs require DESE review and approval.</t>
  </si>
  <si>
    <t>PE Alternatives</t>
  </si>
  <si>
    <t>PE Storage</t>
  </si>
  <si>
    <t>Athletic Director's Office</t>
  </si>
  <si>
    <t>AUDITORIUM / DRAMA</t>
  </si>
  <si>
    <t>Excess Auditorium Spaces Policy</t>
  </si>
  <si>
    <t>Auditorium</t>
  </si>
  <si>
    <t>Auditorium Storage</t>
  </si>
  <si>
    <t>Make-up / Dressing Rooms</t>
  </si>
  <si>
    <t>Controls / Lighting / Projection</t>
  </si>
  <si>
    <t>3 seatings - 15 SF per seat</t>
  </si>
  <si>
    <t>Chair / Table Storage</t>
  </si>
  <si>
    <t>Scramble Serving Area</t>
  </si>
  <si>
    <t xml:space="preserve">1,600 SF for first 300 students + 1 SF per additional student </t>
  </si>
  <si>
    <t>Interview Room</t>
  </si>
  <si>
    <t>Career Center</t>
  </si>
  <si>
    <t xml:space="preserve">Enter Total Enrollment </t>
  </si>
  <si>
    <t>Design Enrollment</t>
  </si>
  <si>
    <t>Allowable GSF/Students</t>
  </si>
  <si>
    <t>3 Year average percentage of 9th/10th enrollment</t>
  </si>
  <si>
    <t>Fiscal Year</t>
  </si>
  <si>
    <t>9th</t>
  </si>
  <si>
    <t>10th</t>
  </si>
  <si>
    <t>11th</t>
  </si>
  <si>
    <t>12th</t>
  </si>
  <si>
    <t>Average-</t>
  </si>
  <si>
    <t>DESE October 1 Enrollment Data</t>
  </si>
  <si>
    <t>Percent 9/10 grade</t>
  </si>
  <si>
    <t>Full Time Equivalent Enrollment</t>
  </si>
  <si>
    <t>Chapter 74 Programs require DESE review and approval.</t>
  </si>
  <si>
    <t>Based on full time equivalent enrollment.</t>
  </si>
  <si>
    <t>Based on total enrollment.</t>
  </si>
  <si>
    <t>[Enter room type here &amp; shop capacity]</t>
  </si>
  <si>
    <t># of Grades</t>
  </si>
  <si>
    <t>Grade 8</t>
  </si>
  <si>
    <t>Grade 7</t>
  </si>
  <si>
    <t>Grade 6</t>
  </si>
  <si>
    <t>Grade 5</t>
  </si>
  <si>
    <t>Grade 4</t>
  </si>
  <si>
    <t>Grade 3</t>
  </si>
  <si>
    <t>Grade 2</t>
  </si>
  <si>
    <t>Grade 1</t>
  </si>
  <si>
    <t>K</t>
  </si>
  <si>
    <t>Includes the entire building gross square footage measured from the outside face of exterior walls.</t>
  </si>
  <si>
    <t>Includes exterior walls, interior partitions, chases, and other areas not listed above.  Do not calculate this area, it is assumed to equal the difference between the Total Building Gross Floor Area and area not accounted for. above.</t>
  </si>
  <si>
    <r>
      <rPr>
        <b/>
        <sz val="8"/>
        <rFont val="Calibri"/>
        <family val="2"/>
        <scheme val="minor"/>
      </rPr>
      <t>Other Occupied Rooms</t>
    </r>
    <r>
      <rPr>
        <sz val="8"/>
        <rFont val="Calibri"/>
        <family val="2"/>
        <scheme val="minor"/>
      </rPr>
      <t xml:space="preserve"> (List rooms separately below)</t>
    </r>
  </si>
  <si>
    <r>
      <t>Remaining</t>
    </r>
    <r>
      <rPr>
        <vertAlign val="superscript"/>
        <sz val="8"/>
        <rFont val="Calibri"/>
        <family val="2"/>
        <scheme val="minor"/>
      </rPr>
      <t>3</t>
    </r>
  </si>
  <si>
    <r>
      <t>Total Building Gross Floor Area (GFA)</t>
    </r>
    <r>
      <rPr>
        <vertAlign val="superscript"/>
        <sz val="8"/>
        <rFont val="Calibri"/>
        <family val="2"/>
        <scheme val="minor"/>
      </rPr>
      <t>2</t>
    </r>
  </si>
  <si>
    <r>
      <t>ROOM
NFA</t>
    </r>
    <r>
      <rPr>
        <b/>
        <vertAlign val="superscript"/>
        <sz val="8"/>
        <rFont val="Calibri"/>
        <family val="2"/>
        <scheme val="minor"/>
      </rPr>
      <t>1</t>
    </r>
  </si>
  <si>
    <r>
      <rPr>
        <b/>
        <sz val="8"/>
        <rFont val="Calibri"/>
        <family val="2"/>
        <scheme val="minor"/>
      </rPr>
      <t xml:space="preserve">Non-Chapter 74 Programs </t>
    </r>
    <r>
      <rPr>
        <sz val="8"/>
        <rFont val="Calibri"/>
        <family val="2"/>
        <scheme val="minor"/>
      </rPr>
      <t>(List rooms separately below)</t>
    </r>
  </si>
  <si>
    <t>1,600 NSF for first 300 students + 1 NSF per additional student</t>
  </si>
  <si>
    <t>Total Enrollment (Enter Design Enrollment)</t>
  </si>
  <si>
    <t>(1) 200 NSF Prep Room required per Science Classroom / Lab</t>
  </si>
  <si>
    <t>(1) 150 NSF Central Chemical Storage Room Required</t>
  </si>
  <si>
    <t>General Classroom</t>
  </si>
  <si>
    <t>COMMENTS</t>
  </si>
  <si>
    <t>825 NSF (minimum size) - 950 NSF (maximum size)</t>
  </si>
  <si>
    <t>(1) 200 NSF Central Chemical Storage Room Required</t>
  </si>
  <si>
    <t>Based on 2 lunch seatings - 15 NSF per seat</t>
  </si>
  <si>
    <t>Proposed Space Summary - Regional Vocational Technical High School</t>
  </si>
  <si>
    <t>1,100 NSF (minimum size) - 1,300 NSF (maximum size)</t>
  </si>
  <si>
    <t>-</t>
  </si>
  <si>
    <t>Cafeteria / Dining</t>
  </si>
  <si>
    <t>Advanced Manufacturing Technology</t>
  </si>
  <si>
    <t>Agricultural Mechanics</t>
  </si>
  <si>
    <t>Animal Science</t>
  </si>
  <si>
    <t>Automotive Collision  Repair and Refinishing</t>
  </si>
  <si>
    <t>Automotive Technology</t>
  </si>
  <si>
    <t>Aviation Technology</t>
  </si>
  <si>
    <t>Biotechnology</t>
  </si>
  <si>
    <t>Building and Property Maintenance</t>
  </si>
  <si>
    <t>Business Technology</t>
  </si>
  <si>
    <t>Cabinetmaking</t>
  </si>
  <si>
    <t>Carpentry</t>
  </si>
  <si>
    <t>Construction Craft Laborer</t>
  </si>
  <si>
    <t>Cosmetology</t>
  </si>
  <si>
    <t>Criminal Justice</t>
  </si>
  <si>
    <t>Culinary Arts</t>
  </si>
  <si>
    <t>Dental Assisting</t>
  </si>
  <si>
    <t>Design and Visual Communications</t>
  </si>
  <si>
    <t>Diesel Technology</t>
  </si>
  <si>
    <t>Drafting</t>
  </si>
  <si>
    <t>Early Education and Care</t>
  </si>
  <si>
    <t>Electricity</t>
  </si>
  <si>
    <t>Electronics</t>
  </si>
  <si>
    <t>Engineering Technology</t>
  </si>
  <si>
    <t>Environmental Science and Technology</t>
  </si>
  <si>
    <t>Exploratory</t>
  </si>
  <si>
    <t>Fashion Technology</t>
  </si>
  <si>
    <t>Graphic Communications</t>
  </si>
  <si>
    <t>Health Assisting</t>
  </si>
  <si>
    <t>Heating, Ventilation, Air Conditioning, Refrigeration</t>
  </si>
  <si>
    <t>Horticulture</t>
  </si>
  <si>
    <t>Hospitality Management</t>
  </si>
  <si>
    <t>Information Support Services and Networking</t>
  </si>
  <si>
    <t>Marine Service Technology</t>
  </si>
  <si>
    <t>Marketing</t>
  </si>
  <si>
    <t>Masonry and Tile Setting</t>
  </si>
  <si>
    <t>Medical Assisting</t>
  </si>
  <si>
    <t>Metal Fabrication and Joining Technologies</t>
  </si>
  <si>
    <t>Painting and Design Technologies</t>
  </si>
  <si>
    <t>Plumbing</t>
  </si>
  <si>
    <t>Programming and Web Development</t>
  </si>
  <si>
    <t>Radio and Television Broadcasting</t>
  </si>
  <si>
    <t>Robotics and Automation Technology</t>
  </si>
  <si>
    <t>Sheet Metalworking</t>
  </si>
  <si>
    <t>Stationary Engineering</t>
  </si>
  <si>
    <t>STE Guidelines Policy</t>
  </si>
  <si>
    <t>Pre-Kindergarten Classroom with Toilet (if applicable)</t>
  </si>
  <si>
    <t>Science Lab Guidelines</t>
  </si>
  <si>
    <t>(1) 150 NSF Central Chemical Storage Room required</t>
  </si>
  <si>
    <t>(1) 200 NSF Central Chemical Storage Room required</t>
  </si>
  <si>
    <t xml:space="preserve">Based on total enrollment. Special Education spaces require DESE review and approval. </t>
  </si>
  <si>
    <t>Use</t>
  </si>
  <si>
    <t xml:space="preserve">CORE ACADEMIC </t>
  </si>
  <si>
    <t>Unoccupied Closets, Supply Rooms, and Storage Rooms</t>
  </si>
  <si>
    <t>(List rooms separately below)</t>
  </si>
  <si>
    <t>Complete this category with Schematic Design Submittal</t>
  </si>
  <si>
    <t>Excess Physical Education Spaces Policy</t>
  </si>
  <si>
    <t>Enrollment</t>
  </si>
  <si>
    <t>GSF/student</t>
  </si>
  <si>
    <t>High School Enrollment Lookup Table</t>
  </si>
  <si>
    <t>Allowed GSF/student</t>
  </si>
  <si>
    <t>List for Grades</t>
  </si>
  <si>
    <t>List for grades</t>
  </si>
  <si>
    <t>Science, Technology, Engineering (STE) Room (Grades 3-6) 
(if applicable)</t>
  </si>
  <si>
    <r>
      <t>Total Building Gross Floor Area (GFA)</t>
    </r>
    <r>
      <rPr>
        <b/>
        <vertAlign val="superscript"/>
        <sz val="8"/>
        <rFont val="Calibri"/>
        <family val="2"/>
        <scheme val="minor"/>
      </rPr>
      <t>2</t>
    </r>
  </si>
  <si>
    <t>STE Storage Room (if applicable)</t>
  </si>
  <si>
    <r>
      <rPr>
        <b/>
        <sz val="8"/>
        <rFont val="Calibri"/>
        <family val="2"/>
        <scheme val="minor"/>
      </rPr>
      <t>MSBA GUIDELINES (DO NOT MODIFY)</t>
    </r>
    <r>
      <rPr>
        <b/>
        <u/>
        <sz val="8"/>
        <rFont val="Calibri"/>
        <family val="2"/>
        <scheme val="minor"/>
      </rPr>
      <t xml:space="preserve">
(Refer to Educational Facility Planning for additional information)</t>
    </r>
  </si>
  <si>
    <t>Kindergarten Classroom with Toilet</t>
  </si>
  <si>
    <t>General Classroom (Grades 1-6)</t>
  </si>
  <si>
    <t>1,100 NSF (minimum size) - 1,300 NSF (maximum size);
Minimum of (2) sinks required per Kindergarten Classroom</t>
  </si>
  <si>
    <t>900 NSF (minimum size) - 1,000 NSF (maximum size);
Minimum of (2) sinks required per General Classroom</t>
  </si>
  <si>
    <r>
      <rPr>
        <sz val="8"/>
        <rFont val="Calibri"/>
        <family val="2"/>
        <scheme val="minor"/>
      </rPr>
      <t xml:space="preserve">1,080 NSF (minimum size); Refer to the </t>
    </r>
    <r>
      <rPr>
        <u/>
        <sz val="8"/>
        <rFont val="Calibri"/>
        <family val="2"/>
        <scheme val="minor"/>
      </rPr>
      <t>2018 STE Guidelines</t>
    </r>
    <r>
      <rPr>
        <sz val="8"/>
        <rFont val="Calibri"/>
        <family val="2"/>
        <scheme val="minor"/>
      </rPr>
      <t xml:space="preserve"> for additional information.</t>
    </r>
  </si>
  <si>
    <r>
      <rPr>
        <sz val="8"/>
        <rFont val="Calibri"/>
        <family val="2"/>
        <scheme val="minor"/>
      </rPr>
      <t xml:space="preserve">Minimum of (1) 120 NSF STE Storage Room required per STE Room; Refer to the </t>
    </r>
    <r>
      <rPr>
        <u/>
        <sz val="8"/>
        <rFont val="Calibri"/>
        <family val="2"/>
        <scheme val="minor"/>
      </rPr>
      <t>2018 STE Guidelines</t>
    </r>
    <r>
      <rPr>
        <sz val="8"/>
        <rFont val="Calibri"/>
        <family val="2"/>
        <scheme val="minor"/>
      </rPr>
      <t xml:space="preserve"> for additional information.</t>
    </r>
  </si>
  <si>
    <t>900 NSF (minimum size) - 1,300 NSF; equal to the size of the proposed General Classrooms that serve the same student population.</t>
  </si>
  <si>
    <t>Self-Contained Special Education Classroom</t>
  </si>
  <si>
    <t>Self-Contained Special Education Toilet Room</t>
  </si>
  <si>
    <r>
      <rPr>
        <b/>
        <sz val="8"/>
        <rFont val="Calibri"/>
        <family val="2"/>
        <scheme val="minor"/>
      </rPr>
      <t xml:space="preserve">Public Day Education Spaces </t>
    </r>
    <r>
      <rPr>
        <sz val="8"/>
        <rFont val="Calibri"/>
        <family val="2"/>
        <scheme val="minor"/>
      </rPr>
      <t>(List rooms separately below)</t>
    </r>
  </si>
  <si>
    <r>
      <rPr>
        <b/>
        <sz val="8"/>
        <rFont val="Calibri"/>
        <family val="2"/>
        <scheme val="minor"/>
      </rPr>
      <t xml:space="preserve">Collaborative Program Spaces </t>
    </r>
    <r>
      <rPr>
        <sz val="8"/>
        <rFont val="Calibri"/>
        <family val="2"/>
        <scheme val="minor"/>
      </rPr>
      <t>(List rooms separately below)</t>
    </r>
  </si>
  <si>
    <t>Assumed schedule: 2 times per week per student</t>
  </si>
  <si>
    <t>Art Workroom with Storage and Kiln</t>
  </si>
  <si>
    <t>Music Classroom / Large Group (25-50 seats)</t>
  </si>
  <si>
    <t>20 NSF per student</t>
  </si>
  <si>
    <t>Copy Room</t>
  </si>
  <si>
    <t>Name of Architecture Firm:</t>
  </si>
  <si>
    <t>Science, Technology, Engineering (STE) Room (Grades 5-6)</t>
  </si>
  <si>
    <t>STE Storage Room</t>
  </si>
  <si>
    <t>Science Classroom / Lab (Grades 7-8)</t>
  </si>
  <si>
    <t>Central Chemical Storage Room</t>
  </si>
  <si>
    <t>850 NSF (minimum size) - 950 NSF (maximum size)</t>
  </si>
  <si>
    <r>
      <rPr>
        <sz val="8"/>
        <rFont val="Calibri"/>
        <family val="2"/>
        <scheme val="minor"/>
      </rPr>
      <t>1,080 NSF (minimum size); 
Refer to the</t>
    </r>
    <r>
      <rPr>
        <u/>
        <sz val="8"/>
        <rFont val="Calibri"/>
        <family val="2"/>
        <scheme val="minor"/>
      </rPr>
      <t xml:space="preserve"> STE Guidelines</t>
    </r>
    <r>
      <rPr>
        <sz val="8"/>
        <rFont val="Calibri"/>
        <family val="2"/>
        <scheme val="minor"/>
      </rPr>
      <t xml:space="preserve"> for additional information.</t>
    </r>
  </si>
  <si>
    <r>
      <rPr>
        <sz val="8"/>
        <rFont val="Calibri"/>
        <family val="2"/>
        <scheme val="minor"/>
      </rPr>
      <t>Minimum of (1) 120 NSF STE Storage Room required per STE Room; Refer to the</t>
    </r>
    <r>
      <rPr>
        <u/>
        <sz val="8"/>
        <rFont val="Calibri"/>
        <family val="2"/>
        <scheme val="minor"/>
      </rPr>
      <t xml:space="preserve"> STE Guidelines</t>
    </r>
    <r>
      <rPr>
        <sz val="8"/>
        <rFont val="Calibri"/>
        <family val="2"/>
        <scheme val="minor"/>
      </rPr>
      <t xml:space="preserve"> for additional information.</t>
    </r>
  </si>
  <si>
    <r>
      <t>Assumed schedule: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</si>
  <si>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850 NSF (minimum size) - 950 NSF; equal to the size of the proposed General Classrooms that serve the same student population.</t>
  </si>
  <si>
    <t xml:space="preserve">1/2 size of a General Classroom </t>
  </si>
  <si>
    <t>Assumed schedule: 50%  total  enrollment; 2 times per week</t>
  </si>
  <si>
    <t>Band / Chorus (100 seats)</t>
  </si>
  <si>
    <t>Assumed schedule: 50% total enrollment; 2 times per week</t>
  </si>
  <si>
    <r>
      <t>Assumed schedule: 50% total enrollment; 5 times per week; 850 NSF (minimum size) - 2,000 NSF (maximum size); Refer to the</t>
    </r>
    <r>
      <rPr>
        <u/>
        <sz val="8"/>
        <rFont val="Calibri"/>
        <family val="2"/>
        <scheme val="minor"/>
      </rPr>
      <t xml:space="preserve"> STE Guidelines</t>
    </r>
    <r>
      <rPr>
        <sz val="8"/>
        <rFont val="Calibri"/>
        <family val="2"/>
        <scheme val="minor"/>
      </rPr>
      <t xml:space="preserve"> for additional information.</t>
    </r>
  </si>
  <si>
    <r>
      <t>Assumed schedule:  3 x 85% utilization = 20 seats;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</si>
  <si>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825 NSF (minimum size) - 950 NSF; equal to the size of the proposed General Classrooms  that serve the same student population.</t>
  </si>
  <si>
    <t xml:space="preserve">Assumed schedule: 25% total enrollment; 5 times per week </t>
  </si>
  <si>
    <t xml:space="preserve">Assumed schedule: 100% total enrollment; 5 times per week; 825 NSF (minimum size) - 2,000 NSF (maximum size) </t>
  </si>
  <si>
    <r>
      <rPr>
        <b/>
        <sz val="8"/>
        <rFont val="Calibri"/>
        <family val="2"/>
        <scheme val="minor"/>
      </rPr>
      <t xml:space="preserve">Chapter 74 Programs </t>
    </r>
    <r>
      <rPr>
        <sz val="8"/>
        <rFont val="Calibri"/>
        <family val="2"/>
        <scheme val="minor"/>
      </rPr>
      <t>(List rooms separately below)</t>
    </r>
  </si>
  <si>
    <t>5.6 NSF per student (total enrollment)</t>
  </si>
  <si>
    <t>2/3 total enrollment at 10 NSF per seat (750 seats maximum)</t>
  </si>
  <si>
    <t>Based on 3 lunch seatings - 15 NSF per seat</t>
  </si>
  <si>
    <t xml:space="preserve">1,600 NSF for first 300 students + 1 NSF per additional student </t>
  </si>
  <si>
    <r>
      <rPr>
        <sz val="8"/>
        <rFont val="Calibri"/>
        <family val="2"/>
        <scheme val="minor"/>
      </rPr>
      <t>Based on full time equivalent enrollment.</t>
    </r>
    <r>
      <rPr>
        <u/>
        <sz val="8"/>
        <rFont val="Calibri"/>
        <family val="2"/>
        <scheme val="minor"/>
      </rPr>
      <t xml:space="preserve">
Science Lab Guidelines</t>
    </r>
  </si>
  <si>
    <r>
      <t>Assumed schedule:  3 x 85% utilization = 20 seats;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</si>
  <si>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825 NSF (minimum size) - 950 NSF (maximum size); equal to the size of the proposed General Classrooms  that serve the same student population.</t>
  </si>
  <si>
    <t xml:space="preserve">Assumed use: 100% population; 5 times per week per student; 825 NSF (minimum size) - 2,000 NSF (maximum size) </t>
  </si>
  <si>
    <r>
      <rPr>
        <sz val="8"/>
        <rFont val="Calibri"/>
        <family val="2"/>
        <scheme val="minor"/>
      </rPr>
      <t xml:space="preserve">Based on full time equivalent enrollment. </t>
    </r>
    <r>
      <rPr>
        <u/>
        <sz val="8"/>
        <rFont val="Calibri"/>
        <family val="2"/>
        <scheme val="minor"/>
      </rPr>
      <t xml:space="preserve">
Excess Physical Education Spaces Policy</t>
    </r>
  </si>
  <si>
    <t>5.6 SF per student (full time equivalent enrollment)</t>
  </si>
  <si>
    <r>
      <rPr>
        <sz val="8"/>
        <rFont val="Calibri"/>
        <family val="2"/>
        <scheme val="minor"/>
      </rPr>
      <t xml:space="preserve">Based on total enrollment. </t>
    </r>
    <r>
      <rPr>
        <u/>
        <sz val="8"/>
        <rFont val="Calibri"/>
        <family val="2"/>
        <scheme val="minor"/>
      </rPr>
      <t xml:space="preserve">
Excess Auditorium Spaces Policy</t>
    </r>
  </si>
  <si>
    <t>2/3 enrollment at 10 SF per seat (750 seats max)</t>
  </si>
  <si>
    <t>20 SF per student</t>
  </si>
  <si>
    <t>900 NSF (minimum size) - 1,000 NSF (maximum size); 
Minimum of (2) sinks required per General Classroom</t>
  </si>
  <si>
    <t>STE Storage Room (If applicable)</t>
  </si>
  <si>
    <t>General Classroom (Grades 7-8)</t>
  </si>
  <si>
    <t>Self-Contained Special Education Classroom (Grades K-6)</t>
  </si>
  <si>
    <t>900 NSF (minimum size) - 1,300 NSF; equal to the size of the proposed General Classrooms  that serve the same student population.</t>
  </si>
  <si>
    <t>Self-Contained Special Education Classroom (Grades 7-8)</t>
  </si>
  <si>
    <t>850 NSF (minimum size) - 950 NSF; equal to the size of the proposed General Classrooms  that serve the same student population.</t>
  </si>
  <si>
    <t xml:space="preserve">Self-Contained Special Education Toilet Room (Grades K-6) </t>
  </si>
  <si>
    <t>Self-Contained Special Education Toilet Room (Grades 7-8)</t>
  </si>
  <si>
    <t>Resource Room (Grades K-6)</t>
  </si>
  <si>
    <t>Resource Room (Grades 7-8)</t>
  </si>
  <si>
    <t>Art Classroom (Grades K-6)</t>
  </si>
  <si>
    <t>Art Classroom (Grades 7-8)</t>
  </si>
  <si>
    <t>Music Practice / Ensemble (Grades K-6)</t>
  </si>
  <si>
    <t>Music Practice / Ensemble (Grades 7-8)</t>
  </si>
  <si>
    <t>Assumed schedule: 50% total enrollment (Grades 7-8); 5 times per week; 850 NSF (minimum size) - 2,000 NSF (maximum size)</t>
  </si>
  <si>
    <t>200 NSF for first 300 students + 0.333 NSF per additional student</t>
  </si>
  <si>
    <t>200 NSF for first 400 students + 0.25 NSF per additional student</t>
  </si>
  <si>
    <t>Grades K-6</t>
  </si>
  <si>
    <t>Grades 7-8</t>
  </si>
  <si>
    <t xml:space="preserve"> # OF 
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</si>
</sst>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
    <numFmt numFmtId="165" formatCode="0.000"/>
    <numFmt numFmtId="166" formatCode="_(* #,##0_);_(* \(#,##0\);_(* &quot;-&quot;??_);_(@_)"/>
    <numFmt numFmtId="167" formatCode="#,##0\ \ "/>
    <numFmt numFmtId="168" formatCode="#,##0.00\ \ "/>
    <numFmt numFmtId="169" formatCode="0.00\ \ "/>
    <numFmt numFmtId="170" formatCode="#,##0.000"/>
    <numFmt numFmtId="171" formatCode="\ \ \ \ #,##0"/>
    <numFmt numFmtId="172" formatCode="\ \ #,##0"/>
    <numFmt numFmtId="173" formatCode="0.0%"/>
    <numFmt numFmtId="174" formatCode="0.0"/>
    <numFmt numFmtId="175" formatCode="0.0000%"/>
  </numFmts>
  <fonts count="20" x14ac:knownFonts="1">
    <font>
      <sz val="10"/>
      <name val="Arial"/>
    </font>
    <font>
      <sz val="10"/>
      <name val="Arial"/>
      <family val="2"/>
    </font>
    <font>
      <sz val="8"/>
      <name val="Arial"/>
      <family val="2"/>
    </font>
    <font>
      <u/>
      <sz val="10"/>
      <color theme="10"/>
      <name val="Arial"/>
      <family val="2"/>
    </font>
    <font>
      <sz val="9"/>
      <color indexed="81"/>
      <name val="Tahoma"/>
      <family val="2"/>
    </font>
    <font>
      <b/>
      <sz val="9"/>
      <color indexed="81"/>
      <name val="Tahoma"/>
      <family val="2"/>
    </font>
    <font>
      <sz val="12"/>
      <name val="Calibri"/>
      <family val="2"/>
      <scheme val="minor"/>
    </font>
    <font>
      <b/>
      <i/>
      <sz val="8"/>
      <name val="Calibri"/>
      <family val="2"/>
      <scheme val="minor"/>
    </font>
    <font>
      <sz val="8"/>
      <name val="Calibri"/>
      <family val="2"/>
      <scheme val="minor"/>
    </font>
    <font>
      <i/>
      <sz val="8"/>
      <name val="Calibri"/>
      <family val="2"/>
      <scheme val="minor"/>
    </font>
    <font>
      <b/>
      <sz val="8"/>
      <name val="Calibri"/>
      <family val="2"/>
      <scheme val="minor"/>
    </font>
    <font>
      <b/>
      <u/>
      <sz val="8"/>
      <name val="Calibri"/>
      <family val="2"/>
      <scheme val="minor"/>
    </font>
    <font>
      <u/>
      <sz val="8"/>
      <name val="Calibri"/>
      <family val="2"/>
      <scheme val="minor"/>
    </font>
    <font>
      <vertAlign val="superscript"/>
      <sz val="8"/>
      <name val="Calibri"/>
      <family val="2"/>
      <scheme val="minor"/>
    </font>
    <font>
      <b/>
      <vertAlign val="superscript"/>
      <sz val="8"/>
      <name val="Calibri"/>
      <family val="2"/>
      <scheme val="minor"/>
    </font>
    <font>
      <b/>
      <sz val="10"/>
      <name val="Calibri"/>
      <family val="2"/>
      <scheme val="minor"/>
    </font>
    <font>
      <b/>
      <sz val="8"/>
      <name val="Arial"/>
      <family val="2"/>
    </font>
    <font>
      <strike/>
      <sz val="8"/>
      <name val="Calibri"/>
      <family val="2"/>
      <scheme val="minor"/>
    </font>
    <font>
      <b/>
      <sz val="6"/>
      <name val="Arial"/>
      <family val="2"/>
    </font>
    <font>
      <b/>
      <strike/>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tint="0.79998168889431442"/>
        <bgColor indexed="64"/>
      </patternFill>
    </fill>
  </fills>
  <borders count="10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right/>
      <top/>
      <bottom style="thin">
        <color indexed="64"/>
      </bottom>
      <diagonal/>
    </border>
    <border>
      <left/>
      <right/>
      <top/>
      <bottom style="hair">
        <color indexed="64"/>
      </bottom>
      <diagonal/>
    </border>
    <border>
      <left/>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diagonal/>
    </border>
    <border>
      <left style="hair">
        <color indexed="64"/>
      </left>
      <right/>
      <top/>
      <bottom style="hair">
        <color indexed="64"/>
      </bottom>
      <diagonal/>
    </border>
    <border>
      <left style="hair">
        <color auto="1"/>
      </left>
      <right style="hair">
        <color auto="1"/>
      </right>
      <top style="medium">
        <color indexed="64"/>
      </top>
      <bottom style="thin">
        <color indexed="64"/>
      </bottom>
      <diagonal/>
    </border>
    <border>
      <left style="hair">
        <color auto="1"/>
      </left>
      <right style="hair">
        <color auto="1"/>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hair">
        <color auto="1"/>
      </left>
      <right style="hair">
        <color auto="1"/>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819">
    <xf numFmtId="0" fontId="0" fillId="0" borderId="0" xfId="0"/>
    <xf numFmtId="0" fontId="2" fillId="0" borderId="0" xfId="0" applyFont="1"/>
    <xf numFmtId="3" fontId="2" fillId="0" borderId="0" xfId="0" applyNumberFormat="1" applyFont="1"/>
    <xf numFmtId="0" fontId="2"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3" fontId="8" fillId="0" borderId="0" xfId="0" applyNumberFormat="1" applyFont="1" applyAlignment="1">
      <alignment vertical="center"/>
    </xf>
    <xf numFmtId="3" fontId="9" fillId="0" borderId="0" xfId="0" applyNumberFormat="1" applyFont="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10" fillId="0" borderId="1" xfId="0" applyFont="1" applyBorder="1" applyAlignment="1">
      <alignment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10" fillId="0" borderId="0" xfId="0" applyNumberFormat="1" applyFont="1" applyAlignment="1">
      <alignment horizontal="center" vertical="center"/>
    </xf>
    <xf numFmtId="0" fontId="10" fillId="0" borderId="0" xfId="0" applyFont="1" applyAlignment="1">
      <alignment horizontal="right" vertical="center"/>
    </xf>
    <xf numFmtId="0" fontId="8" fillId="0" borderId="0" xfId="0" applyFont="1" applyAlignment="1">
      <alignment vertical="center"/>
    </xf>
    <xf numFmtId="3" fontId="10" fillId="0" borderId="0" xfId="0" applyNumberFormat="1" applyFont="1" applyAlignment="1">
      <alignment vertical="center"/>
    </xf>
    <xf numFmtId="0" fontId="11" fillId="2" borderId="39" xfId="0" applyFont="1" applyFill="1" applyBorder="1" applyAlignment="1">
      <alignment vertical="center"/>
    </xf>
    <xf numFmtId="0" fontId="11" fillId="2" borderId="38" xfId="0" applyFont="1" applyFill="1" applyBorder="1" applyAlignment="1">
      <alignment vertical="center"/>
    </xf>
    <xf numFmtId="3" fontId="8" fillId="0" borderId="79" xfId="0" applyNumberFormat="1" applyFont="1" applyBorder="1" applyAlignment="1">
      <alignment vertical="center"/>
    </xf>
    <xf numFmtId="3" fontId="8" fillId="0" borderId="81" xfId="0" applyNumberFormat="1" applyFont="1" applyBorder="1" applyAlignment="1">
      <alignment vertical="center"/>
    </xf>
    <xf numFmtId="3" fontId="8" fillId="0" borderId="27" xfId="0" applyNumberFormat="1" applyFont="1" applyBorder="1" applyAlignment="1">
      <alignment horizontal="center" vertical="center"/>
    </xf>
    <xf numFmtId="0" fontId="12" fillId="0" borderId="40" xfId="0" applyFont="1" applyBorder="1" applyAlignment="1">
      <alignment horizontal="center" vertical="center"/>
    </xf>
    <xf numFmtId="3" fontId="8" fillId="0" borderId="26" xfId="0" applyNumberFormat="1" applyFont="1" applyBorder="1" applyAlignment="1">
      <alignment vertical="center"/>
    </xf>
    <xf numFmtId="3" fontId="8" fillId="0" borderId="46" xfId="0" applyNumberFormat="1" applyFont="1" applyBorder="1" applyAlignment="1">
      <alignment horizontal="center" vertical="center"/>
    </xf>
    <xf numFmtId="0" fontId="12" fillId="0" borderId="47" xfId="0" applyFont="1" applyBorder="1" applyAlignment="1">
      <alignment horizontal="center" vertical="center"/>
    </xf>
    <xf numFmtId="166" fontId="8" fillId="0" borderId="59" xfId="1" applyNumberFormat="1" applyFont="1" applyBorder="1" applyAlignment="1">
      <alignment horizontal="right" vertical="center"/>
    </xf>
    <xf numFmtId="3" fontId="8" fillId="0" borderId="26" xfId="0" applyNumberFormat="1" applyFont="1" applyBorder="1" applyAlignment="1">
      <alignment horizontal="left" vertical="center"/>
    </xf>
    <xf numFmtId="167" fontId="10" fillId="7" borderId="48" xfId="1" applyNumberFormat="1" applyFont="1" applyFill="1" applyBorder="1" applyAlignment="1">
      <alignment vertical="center"/>
    </xf>
    <xf numFmtId="167" fontId="10" fillId="0" borderId="0" xfId="1" applyNumberFormat="1" applyFont="1" applyFill="1" applyBorder="1" applyAlignment="1">
      <alignment vertical="center"/>
    </xf>
    <xf numFmtId="3" fontId="8" fillId="7" borderId="48" xfId="0" applyNumberFormat="1" applyFont="1" applyFill="1" applyBorder="1" applyAlignment="1">
      <alignment horizontal="left" vertical="center"/>
    </xf>
    <xf numFmtId="0" fontId="8" fillId="7" borderId="77" xfId="0" applyFont="1" applyFill="1" applyBorder="1" applyAlignment="1">
      <alignment vertical="center"/>
    </xf>
    <xf numFmtId="0" fontId="8" fillId="6" borderId="42" xfId="0" applyFont="1" applyFill="1" applyBorder="1" applyAlignment="1">
      <alignment vertical="center"/>
    </xf>
    <xf numFmtId="3" fontId="8" fillId="6" borderId="42" xfId="0" applyNumberFormat="1" applyFont="1" applyFill="1" applyBorder="1" applyAlignment="1">
      <alignment vertical="center"/>
    </xf>
    <xf numFmtId="3" fontId="8" fillId="6" borderId="77" xfId="0" applyNumberFormat="1" applyFont="1" applyFill="1" applyBorder="1" applyAlignment="1">
      <alignment vertical="center"/>
    </xf>
    <xf numFmtId="3" fontId="8" fillId="6" borderId="48" xfId="0" applyNumberFormat="1" applyFont="1" applyFill="1" applyBorder="1" applyAlignment="1">
      <alignment vertical="center"/>
    </xf>
    <xf numFmtId="3" fontId="8" fillId="6" borderId="0" xfId="0" applyNumberFormat="1" applyFont="1" applyFill="1" applyAlignment="1">
      <alignment vertical="center"/>
    </xf>
    <xf numFmtId="0" fontId="8" fillId="6" borderId="0" xfId="0" applyFont="1" applyFill="1" applyAlignment="1">
      <alignment vertical="center"/>
    </xf>
    <xf numFmtId="0" fontId="10" fillId="5" borderId="3" xfId="0" applyFont="1" applyFill="1" applyBorder="1" applyAlignment="1">
      <alignment vertical="center"/>
    </xf>
    <xf numFmtId="3" fontId="8" fillId="5" borderId="5" xfId="0" applyNumberFormat="1" applyFont="1" applyFill="1" applyBorder="1" applyAlignment="1">
      <alignment vertical="center"/>
    </xf>
    <xf numFmtId="3" fontId="8" fillId="5" borderId="7" xfId="0" applyNumberFormat="1" applyFont="1" applyFill="1" applyBorder="1" applyAlignment="1">
      <alignment vertical="center"/>
    </xf>
    <xf numFmtId="3" fontId="8" fillId="5" borderId="0" xfId="0" applyNumberFormat="1" applyFont="1" applyFill="1" applyAlignment="1">
      <alignment vertical="center"/>
    </xf>
    <xf numFmtId="3" fontId="8" fillId="5" borderId="5" xfId="0" applyNumberFormat="1" applyFont="1" applyFill="1" applyBorder="1" applyAlignment="1">
      <alignment horizontal="center" vertical="center"/>
    </xf>
    <xf numFmtId="0" fontId="8" fillId="5" borderId="6" xfId="0" applyFont="1" applyFill="1" applyBorder="1" applyAlignment="1">
      <alignment horizontal="center" vertical="center"/>
    </xf>
    <xf numFmtId="166" fontId="8" fillId="5" borderId="8" xfId="1" applyNumberFormat="1" applyFont="1" applyFill="1" applyBorder="1" applyAlignment="1">
      <alignment horizontal="right" vertical="center"/>
    </xf>
    <xf numFmtId="3" fontId="8" fillId="5" borderId="9" xfId="0" applyNumberFormat="1" applyFont="1" applyFill="1" applyBorder="1" applyAlignment="1">
      <alignment vertical="center"/>
    </xf>
    <xf numFmtId="0" fontId="8" fillId="5" borderId="9" xfId="0" applyFont="1" applyFill="1" applyBorder="1" applyAlignment="1">
      <alignment vertical="center"/>
    </xf>
    <xf numFmtId="0" fontId="10" fillId="0" borderId="19" xfId="0" applyFont="1" applyBorder="1" applyAlignment="1">
      <alignment vertical="center"/>
    </xf>
    <xf numFmtId="0" fontId="8" fillId="0" borderId="7" xfId="0" applyFont="1" applyBorder="1" applyAlignment="1">
      <alignment vertical="center"/>
    </xf>
    <xf numFmtId="3" fontId="8" fillId="0" borderId="5" xfId="0" applyNumberFormat="1" applyFont="1" applyBorder="1" applyAlignment="1">
      <alignment vertical="center"/>
    </xf>
    <xf numFmtId="3" fontId="8" fillId="0" borderId="7" xfId="0" applyNumberFormat="1" applyFont="1" applyBorder="1" applyAlignment="1">
      <alignment vertical="center"/>
    </xf>
    <xf numFmtId="3" fontId="8" fillId="0" borderId="5" xfId="0" applyNumberFormat="1" applyFont="1" applyBorder="1" applyAlignment="1">
      <alignment horizontal="center" vertical="center"/>
    </xf>
    <xf numFmtId="0" fontId="8" fillId="0" borderId="6" xfId="0" applyFont="1" applyBorder="1" applyAlignment="1">
      <alignment horizontal="center" vertical="center"/>
    </xf>
    <xf numFmtId="3" fontId="8" fillId="0" borderId="7" xfId="0" applyNumberFormat="1" applyFont="1" applyBorder="1" applyAlignment="1">
      <alignment horizontal="left" vertical="center" wrapText="1"/>
    </xf>
    <xf numFmtId="3" fontId="8" fillId="0" borderId="9" xfId="0" applyNumberFormat="1" applyFont="1" applyBorder="1" applyAlignment="1">
      <alignment vertical="center"/>
    </xf>
    <xf numFmtId="0" fontId="8" fillId="0" borderId="9" xfId="0" applyFont="1" applyBorder="1" applyAlignment="1">
      <alignment vertical="center"/>
    </xf>
    <xf numFmtId="166" fontId="8" fillId="0" borderId="8" xfId="1" applyNumberFormat="1" applyFont="1" applyFill="1" applyBorder="1" applyAlignment="1">
      <alignment horizontal="right" vertical="center"/>
    </xf>
    <xf numFmtId="0" fontId="10" fillId="5" borderId="19" xfId="0" applyFont="1" applyFill="1" applyBorder="1" applyAlignment="1">
      <alignment vertical="center"/>
    </xf>
    <xf numFmtId="0" fontId="8" fillId="5" borderId="9" xfId="3" applyFont="1" applyFill="1" applyBorder="1" applyAlignment="1">
      <alignment horizontal="center" vertical="center"/>
    </xf>
    <xf numFmtId="0" fontId="10" fillId="2" borderId="39" xfId="0" applyFont="1" applyFill="1" applyBorder="1" applyAlignment="1">
      <alignment vertical="center"/>
    </xf>
    <xf numFmtId="0" fontId="8" fillId="0" borderId="38" xfId="0" applyFont="1" applyBorder="1" applyAlignment="1">
      <alignment vertical="center"/>
    </xf>
    <xf numFmtId="3" fontId="8" fillId="0" borderId="38" xfId="0" applyNumberFormat="1" applyFont="1" applyBorder="1" applyAlignment="1">
      <alignment vertical="center"/>
    </xf>
    <xf numFmtId="0" fontId="8" fillId="0" borderId="47" xfId="0" applyFont="1" applyBorder="1" applyAlignment="1">
      <alignment horizontal="center" vertical="center"/>
    </xf>
    <xf numFmtId="166" fontId="8" fillId="0" borderId="62" xfId="1" applyNumberFormat="1" applyFont="1" applyFill="1" applyBorder="1" applyAlignment="1">
      <alignment horizontal="right" vertical="center"/>
    </xf>
    <xf numFmtId="3" fontId="8" fillId="0" borderId="38" xfId="0" applyNumberFormat="1" applyFont="1" applyBorder="1" applyAlignment="1">
      <alignment horizontal="left" vertical="center"/>
    </xf>
    <xf numFmtId="0" fontId="8" fillId="7" borderId="48" xfId="0" applyFont="1" applyFill="1" applyBorder="1" applyAlignment="1">
      <alignment horizontal="left" vertical="center"/>
    </xf>
    <xf numFmtId="0" fontId="10" fillId="6" borderId="42" xfId="0" applyFont="1" applyFill="1" applyBorder="1" applyAlignment="1">
      <alignment vertical="center"/>
    </xf>
    <xf numFmtId="0" fontId="8" fillId="6" borderId="48" xfId="0" applyFont="1" applyFill="1" applyBorder="1" applyAlignment="1">
      <alignment horizontal="left" vertical="center"/>
    </xf>
    <xf numFmtId="0" fontId="10" fillId="0" borderId="3"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horizontal="left" vertical="center"/>
    </xf>
    <xf numFmtId="0" fontId="10" fillId="2" borderId="19" xfId="0" applyFont="1" applyFill="1" applyBorder="1" applyAlignment="1">
      <alignment vertical="center" wrapText="1"/>
    </xf>
    <xf numFmtId="0" fontId="8" fillId="0" borderId="7" xfId="0" applyFont="1" applyBorder="1" applyAlignment="1">
      <alignment vertical="center" wrapText="1"/>
    </xf>
    <xf numFmtId="0" fontId="8" fillId="2" borderId="7" xfId="0" applyFont="1" applyFill="1" applyBorder="1" applyAlignment="1">
      <alignment horizontal="left" vertical="center"/>
    </xf>
    <xf numFmtId="0" fontId="10" fillId="2" borderId="19" xfId="0" applyFont="1" applyFill="1" applyBorder="1" applyAlignment="1">
      <alignment vertical="center"/>
    </xf>
    <xf numFmtId="0" fontId="10" fillId="0" borderId="65" xfId="0" applyFont="1" applyBorder="1" applyAlignment="1">
      <alignment vertical="center"/>
    </xf>
    <xf numFmtId="0" fontId="8" fillId="0" borderId="33" xfId="0" applyFont="1" applyBorder="1" applyAlignment="1">
      <alignment vertical="center"/>
    </xf>
    <xf numFmtId="0" fontId="8" fillId="0" borderId="9" xfId="3" applyFont="1" applyFill="1" applyBorder="1" applyAlignment="1">
      <alignment horizontal="center" vertical="center"/>
    </xf>
    <xf numFmtId="0" fontId="8" fillId="6" borderId="48" xfId="0" applyFont="1" applyFill="1" applyBorder="1" applyAlignment="1">
      <alignment vertical="center"/>
    </xf>
    <xf numFmtId="3" fontId="8" fillId="6" borderId="9" xfId="0" applyNumberFormat="1" applyFont="1" applyFill="1" applyBorder="1" applyAlignment="1">
      <alignment vertical="center"/>
    </xf>
    <xf numFmtId="0" fontId="8" fillId="6" borderId="9" xfId="0" applyFont="1" applyFill="1" applyBorder="1" applyAlignment="1">
      <alignment vertical="center"/>
    </xf>
    <xf numFmtId="3" fontId="8" fillId="0" borderId="0" xfId="0" applyNumberFormat="1" applyFont="1" applyAlignment="1">
      <alignment horizontal="center" vertical="center"/>
    </xf>
    <xf numFmtId="3" fontId="8" fillId="0" borderId="39" xfId="0" applyNumberFormat="1" applyFont="1" applyBorder="1" applyAlignment="1">
      <alignment horizontal="left" vertical="center"/>
    </xf>
    <xf numFmtId="3" fontId="8" fillId="0" borderId="9" xfId="0" applyNumberFormat="1" applyFont="1" applyBorder="1" applyAlignment="1">
      <alignment horizontal="center" vertical="center"/>
    </xf>
    <xf numFmtId="3" fontId="8" fillId="0" borderId="19"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38" xfId="0" applyNumberFormat="1" applyFont="1" applyBorder="1" applyAlignment="1">
      <alignment horizontal="center" vertical="center"/>
    </xf>
    <xf numFmtId="0" fontId="10" fillId="2" borderId="3" xfId="0" applyFont="1" applyFill="1" applyBorder="1" applyAlignment="1">
      <alignment vertical="center"/>
    </xf>
    <xf numFmtId="0" fontId="8" fillId="0" borderId="4" xfId="0" applyFont="1" applyBorder="1" applyAlignment="1">
      <alignment vertical="center"/>
    </xf>
    <xf numFmtId="3" fontId="8" fillId="0" borderId="4" xfId="0" applyNumberFormat="1" applyFont="1" applyBorder="1" applyAlignment="1">
      <alignment vertical="center"/>
    </xf>
    <xf numFmtId="3" fontId="8" fillId="0" borderId="41" xfId="0" quotePrefix="1" applyNumberFormat="1" applyFont="1" applyBorder="1" applyAlignment="1">
      <alignment horizontal="center" vertical="center"/>
    </xf>
    <xf numFmtId="0" fontId="8" fillId="0" borderId="45" xfId="0" applyFont="1" applyBorder="1" applyAlignment="1">
      <alignment horizontal="center" vertical="center"/>
    </xf>
    <xf numFmtId="3" fontId="8" fillId="0" borderId="41" xfId="0" applyNumberFormat="1" applyFont="1" applyBorder="1" applyAlignment="1">
      <alignment horizontal="center" vertical="center"/>
    </xf>
    <xf numFmtId="0" fontId="8" fillId="0" borderId="30" xfId="0" applyFont="1" applyBorder="1" applyAlignment="1">
      <alignment horizontal="center" vertical="center"/>
    </xf>
    <xf numFmtId="166" fontId="8" fillId="0" borderId="21" xfId="1" applyNumberFormat="1" applyFont="1" applyFill="1" applyBorder="1" applyAlignment="1">
      <alignment horizontal="right" vertical="center"/>
    </xf>
    <xf numFmtId="3" fontId="8" fillId="0" borderId="53" xfId="0" applyNumberFormat="1" applyFont="1" applyBorder="1" applyAlignment="1">
      <alignment vertical="center"/>
    </xf>
    <xf numFmtId="0" fontId="8" fillId="0" borderId="53" xfId="0" applyFont="1" applyBorder="1" applyAlignment="1">
      <alignment vertical="center"/>
    </xf>
    <xf numFmtId="3" fontId="8" fillId="0" borderId="4" xfId="0" applyNumberFormat="1" applyFont="1" applyBorder="1" applyAlignment="1">
      <alignment horizontal="left" vertical="center"/>
    </xf>
    <xf numFmtId="3" fontId="8" fillId="0" borderId="53" xfId="0" applyNumberFormat="1" applyFont="1" applyBorder="1" applyAlignment="1">
      <alignment horizontal="left" vertical="center"/>
    </xf>
    <xf numFmtId="3" fontId="8" fillId="0" borderId="0" xfId="0" quotePrefix="1" applyNumberFormat="1" applyFont="1" applyAlignment="1">
      <alignment horizontal="right" vertical="center"/>
    </xf>
    <xf numFmtId="3" fontId="8" fillId="0" borderId="5" xfId="0" applyNumberFormat="1" applyFont="1" applyBorder="1" applyAlignment="1">
      <alignment horizontal="right" vertical="center"/>
    </xf>
    <xf numFmtId="0" fontId="10" fillId="2" borderId="19"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64" xfId="0" applyFont="1" applyBorder="1" applyAlignment="1">
      <alignment horizontal="center" vertical="center"/>
    </xf>
    <xf numFmtId="3" fontId="8" fillId="0" borderId="5" xfId="0" quotePrefix="1" applyNumberFormat="1" applyFont="1" applyBorder="1" applyAlignment="1">
      <alignment horizontal="center" vertical="center"/>
    </xf>
    <xf numFmtId="0" fontId="11" fillId="6" borderId="42" xfId="0" applyFont="1" applyFill="1" applyBorder="1" applyAlignment="1">
      <alignment vertical="center"/>
    </xf>
    <xf numFmtId="0" fontId="8" fillId="6" borderId="53" xfId="0" applyFont="1" applyFill="1" applyBorder="1" applyAlignment="1">
      <alignment vertical="center"/>
    </xf>
    <xf numFmtId="0" fontId="10" fillId="2" borderId="10" xfId="0" applyFont="1" applyFill="1" applyBorder="1" applyAlignment="1">
      <alignment vertical="center"/>
    </xf>
    <xf numFmtId="0" fontId="8" fillId="0" borderId="11" xfId="0" applyFont="1" applyBorder="1" applyAlignment="1">
      <alignment vertical="center"/>
    </xf>
    <xf numFmtId="3" fontId="8" fillId="0" borderId="11" xfId="0" applyNumberFormat="1" applyFont="1" applyBorder="1" applyAlignment="1">
      <alignment vertical="center"/>
    </xf>
    <xf numFmtId="3" fontId="8" fillId="0" borderId="76" xfId="0" applyNumberFormat="1" applyFont="1" applyBorder="1" applyAlignment="1">
      <alignment horizontal="center" vertical="center"/>
    </xf>
    <xf numFmtId="0" fontId="8" fillId="0" borderId="75" xfId="0" applyFont="1" applyBorder="1" applyAlignment="1">
      <alignment horizontal="center" vertical="center"/>
    </xf>
    <xf numFmtId="0" fontId="10" fillId="2" borderId="15" xfId="0" applyFont="1" applyFill="1" applyBorder="1" applyAlignment="1">
      <alignment vertical="center"/>
    </xf>
    <xf numFmtId="0" fontId="8" fillId="0" borderId="16" xfId="0" applyFont="1" applyBorder="1" applyAlignment="1">
      <alignment vertical="center"/>
    </xf>
    <xf numFmtId="3" fontId="8" fillId="0" borderId="24" xfId="0" applyNumberFormat="1" applyFont="1" applyBorder="1" applyAlignment="1">
      <alignment vertical="center"/>
    </xf>
    <xf numFmtId="3" fontId="8" fillId="0" borderId="16" xfId="0" applyNumberFormat="1" applyFont="1" applyBorder="1" applyAlignment="1">
      <alignment vertical="center"/>
    </xf>
    <xf numFmtId="3" fontId="8" fillId="0" borderId="24" xfId="0" applyNumberFormat="1" applyFont="1" applyBorder="1" applyAlignment="1">
      <alignment horizontal="center" vertical="center"/>
    </xf>
    <xf numFmtId="0" fontId="8" fillId="0" borderId="18" xfId="0" applyFont="1" applyBorder="1" applyAlignment="1">
      <alignment horizontal="center" vertical="center"/>
    </xf>
    <xf numFmtId="3" fontId="8" fillId="0" borderId="17" xfId="0" applyNumberFormat="1" applyFont="1" applyBorder="1" applyAlignment="1">
      <alignment horizontal="center" vertical="center"/>
    </xf>
    <xf numFmtId="0" fontId="8" fillId="0" borderId="28" xfId="0" applyFont="1" applyBorder="1" applyAlignment="1">
      <alignment horizontal="center" vertical="center"/>
    </xf>
    <xf numFmtId="166" fontId="8" fillId="0" borderId="61" xfId="1" applyNumberFormat="1" applyFont="1" applyFill="1" applyBorder="1" applyAlignment="1">
      <alignment horizontal="right" vertical="center"/>
    </xf>
    <xf numFmtId="3" fontId="8" fillId="0" borderId="16" xfId="0" applyNumberFormat="1" applyFont="1" applyBorder="1" applyAlignment="1">
      <alignment horizontal="left" vertical="center"/>
    </xf>
    <xf numFmtId="167" fontId="10" fillId="0" borderId="7" xfId="0" applyNumberFormat="1" applyFont="1" applyBorder="1" applyAlignment="1">
      <alignment vertical="center"/>
    </xf>
    <xf numFmtId="9" fontId="8" fillId="0" borderId="6" xfId="0" applyNumberFormat="1" applyFont="1" applyBorder="1" applyAlignment="1">
      <alignment horizontal="center" vertical="center"/>
    </xf>
    <xf numFmtId="3" fontId="8" fillId="0" borderId="20" xfId="0" applyNumberFormat="1" applyFont="1" applyBorder="1" applyAlignment="1">
      <alignment horizontal="center" vertical="center"/>
    </xf>
    <xf numFmtId="166" fontId="10" fillId="0" borderId="8" xfId="1" applyNumberFormat="1" applyFont="1" applyFill="1" applyBorder="1" applyAlignment="1">
      <alignment horizontal="right" vertical="center"/>
    </xf>
    <xf numFmtId="166" fontId="8" fillId="0" borderId="50" xfId="1" applyNumberFormat="1" applyFont="1" applyFill="1" applyBorder="1" applyAlignment="1">
      <alignment horizontal="right" vertical="center"/>
    </xf>
    <xf numFmtId="3" fontId="8" fillId="0" borderId="8" xfId="0" applyNumberFormat="1" applyFont="1" applyBorder="1" applyAlignment="1">
      <alignment vertical="center"/>
    </xf>
    <xf numFmtId="4" fontId="8" fillId="0" borderId="5" xfId="0" applyNumberFormat="1" applyFont="1" applyBorder="1" applyAlignment="1">
      <alignment horizontal="center" vertical="center"/>
    </xf>
    <xf numFmtId="4" fontId="8" fillId="0" borderId="20" xfId="0" applyNumberFormat="1" applyFont="1" applyBorder="1" applyAlignment="1">
      <alignment horizontal="center" vertical="center"/>
    </xf>
    <xf numFmtId="0" fontId="10" fillId="2" borderId="65" xfId="0" applyFont="1" applyFill="1" applyBorder="1" applyAlignment="1">
      <alignment vertical="center"/>
    </xf>
    <xf numFmtId="4" fontId="8" fillId="0" borderId="31" xfId="0" applyNumberFormat="1" applyFont="1" applyBorder="1" applyAlignment="1">
      <alignment horizontal="center" vertical="center"/>
    </xf>
    <xf numFmtId="9" fontId="8" fillId="0" borderId="32" xfId="0" applyNumberFormat="1" applyFont="1" applyBorder="1" applyAlignment="1">
      <alignment horizontal="center" vertical="center"/>
    </xf>
    <xf numFmtId="4" fontId="8" fillId="0" borderId="51" xfId="0" applyNumberFormat="1" applyFont="1" applyBorder="1" applyAlignment="1">
      <alignment horizontal="center" vertical="center"/>
    </xf>
    <xf numFmtId="3" fontId="8" fillId="0" borderId="0" xfId="0" applyNumberFormat="1" applyFont="1" applyAlignment="1">
      <alignment horizontal="left" vertical="center"/>
    </xf>
    <xf numFmtId="3" fontId="8" fillId="0" borderId="50" xfId="0" applyNumberFormat="1" applyFont="1" applyBorder="1" applyAlignment="1">
      <alignment vertical="center"/>
    </xf>
    <xf numFmtId="1" fontId="10" fillId="0" borderId="7" xfId="1" applyNumberFormat="1" applyFont="1" applyFill="1" applyBorder="1" applyAlignment="1" applyProtection="1">
      <alignment horizontal="right" vertical="center"/>
    </xf>
    <xf numFmtId="3" fontId="8" fillId="0" borderId="66" xfId="0" applyNumberFormat="1" applyFont="1" applyBorder="1" applyAlignment="1">
      <alignment vertical="center"/>
    </xf>
    <xf numFmtId="4" fontId="8" fillId="0" borderId="46" xfId="0" applyNumberFormat="1" applyFont="1" applyBorder="1" applyAlignment="1">
      <alignment horizontal="center" vertical="center"/>
    </xf>
    <xf numFmtId="9" fontId="8" fillId="0" borderId="47" xfId="0" applyNumberFormat="1" applyFont="1" applyBorder="1" applyAlignment="1">
      <alignment horizontal="center" vertical="center"/>
    </xf>
    <xf numFmtId="4" fontId="8" fillId="0" borderId="47" xfId="0" applyNumberFormat="1" applyFont="1" applyBorder="1" applyAlignment="1">
      <alignment horizontal="center" vertical="center"/>
    </xf>
    <xf numFmtId="1" fontId="8" fillId="0" borderId="47" xfId="0" applyNumberFormat="1" applyFont="1" applyBorder="1" applyAlignment="1">
      <alignment horizontal="center" vertical="center"/>
    </xf>
    <xf numFmtId="3" fontId="8" fillId="7" borderId="0" xfId="0" applyNumberFormat="1" applyFont="1" applyFill="1" applyAlignment="1">
      <alignment horizontal="left" vertical="center"/>
    </xf>
    <xf numFmtId="3" fontId="8" fillId="7" borderId="0" xfId="0" applyNumberFormat="1" applyFont="1" applyFill="1" applyAlignment="1">
      <alignment vertical="center"/>
    </xf>
    <xf numFmtId="0" fontId="8" fillId="7" borderId="0" xfId="0" applyFont="1" applyFill="1" applyAlignment="1">
      <alignment vertical="center"/>
    </xf>
    <xf numFmtId="3" fontId="8" fillId="6" borderId="0" xfId="0" applyNumberFormat="1" applyFont="1" applyFill="1" applyAlignment="1">
      <alignment horizontal="left" vertical="center"/>
    </xf>
    <xf numFmtId="3" fontId="8" fillId="5" borderId="21" xfId="0" applyNumberFormat="1" applyFont="1" applyFill="1" applyBorder="1" applyAlignment="1">
      <alignment vertical="center"/>
    </xf>
    <xf numFmtId="4" fontId="8" fillId="5" borderId="5" xfId="0" applyNumberFormat="1" applyFont="1" applyFill="1" applyBorder="1" applyAlignment="1">
      <alignment horizontal="center" vertical="center"/>
    </xf>
    <xf numFmtId="9" fontId="8" fillId="5" borderId="6" xfId="0" applyNumberFormat="1" applyFont="1" applyFill="1" applyBorder="1" applyAlignment="1">
      <alignment horizontal="center" vertical="center"/>
    </xf>
    <xf numFmtId="10" fontId="8" fillId="5" borderId="30" xfId="0" applyNumberFormat="1" applyFont="1" applyFill="1" applyBorder="1" applyAlignment="1">
      <alignment horizontal="center" vertical="center"/>
    </xf>
    <xf numFmtId="0" fontId="8" fillId="5" borderId="50" xfId="0" applyFont="1" applyFill="1" applyBorder="1" applyAlignment="1">
      <alignment vertical="center"/>
    </xf>
    <xf numFmtId="0" fontId="8" fillId="5" borderId="0" xfId="0" applyFont="1" applyFill="1" applyAlignment="1">
      <alignment vertical="center"/>
    </xf>
    <xf numFmtId="3" fontId="8" fillId="4" borderId="21" xfId="0" applyNumberFormat="1" applyFont="1" applyFill="1" applyBorder="1" applyAlignment="1">
      <alignment vertical="center"/>
    </xf>
    <xf numFmtId="4" fontId="8" fillId="4" borderId="5" xfId="0" applyNumberFormat="1" applyFont="1" applyFill="1" applyBorder="1" applyAlignment="1">
      <alignment horizontal="center" vertical="center"/>
    </xf>
    <xf numFmtId="3" fontId="8" fillId="0" borderId="21" xfId="0" applyNumberFormat="1" applyFont="1" applyBorder="1" applyAlignment="1">
      <alignment vertical="center"/>
    </xf>
    <xf numFmtId="10" fontId="8" fillId="0" borderId="30" xfId="0" applyNumberFormat="1" applyFont="1" applyBorder="1" applyAlignment="1">
      <alignment horizontal="center" vertical="center"/>
    </xf>
    <xf numFmtId="0" fontId="8" fillId="0" borderId="50" xfId="0" applyFont="1" applyBorder="1" applyAlignment="1">
      <alignment vertical="center"/>
    </xf>
    <xf numFmtId="10" fontId="8" fillId="0" borderId="6" xfId="0" applyNumberFormat="1" applyFont="1" applyBorder="1" applyAlignment="1">
      <alignment horizontal="center" vertical="center"/>
    </xf>
    <xf numFmtId="3" fontId="10" fillId="0" borderId="7" xfId="0" applyNumberFormat="1" applyFont="1" applyBorder="1" applyAlignment="1">
      <alignment vertical="center"/>
    </xf>
    <xf numFmtId="4" fontId="8" fillId="4" borderId="5" xfId="0" applyNumberFormat="1" applyFont="1" applyFill="1" applyBorder="1" applyAlignment="1">
      <alignment horizontal="right" vertical="center"/>
    </xf>
    <xf numFmtId="4" fontId="8" fillId="0" borderId="5" xfId="0" applyNumberFormat="1" applyFont="1" applyBorder="1" applyAlignment="1">
      <alignment horizontal="right" vertical="center"/>
    </xf>
    <xf numFmtId="4" fontId="8" fillId="0" borderId="5" xfId="0" applyNumberFormat="1" applyFont="1" applyBorder="1" applyAlignment="1">
      <alignment horizontal="left" vertical="center"/>
    </xf>
    <xf numFmtId="3" fontId="10" fillId="5" borderId="7" xfId="0" applyNumberFormat="1" applyFont="1" applyFill="1" applyBorder="1" applyAlignment="1">
      <alignment vertical="center"/>
    </xf>
    <xf numFmtId="3" fontId="8" fillId="0" borderId="64" xfId="0" applyNumberFormat="1" applyFont="1" applyBorder="1" applyAlignment="1">
      <alignment vertical="center"/>
    </xf>
    <xf numFmtId="3" fontId="8" fillId="0" borderId="19" xfId="0" applyNumberFormat="1" applyFont="1" applyBorder="1" applyAlignment="1">
      <alignment vertical="center"/>
    </xf>
    <xf numFmtId="0" fontId="8" fillId="2" borderId="7" xfId="0" applyFont="1" applyFill="1" applyBorder="1" applyAlignment="1">
      <alignment vertical="center"/>
    </xf>
    <xf numFmtId="168" fontId="10" fillId="0" borderId="7" xfId="0" applyNumberFormat="1" applyFont="1" applyBorder="1" applyAlignment="1">
      <alignment vertical="center"/>
    </xf>
    <xf numFmtId="0" fontId="8" fillId="2" borderId="22" xfId="0" applyFont="1" applyFill="1" applyBorder="1" applyAlignment="1">
      <alignment vertical="center"/>
    </xf>
    <xf numFmtId="3" fontId="8" fillId="0" borderId="14" xfId="0" applyNumberFormat="1" applyFont="1" applyBorder="1" applyAlignment="1">
      <alignment vertical="center"/>
    </xf>
    <xf numFmtId="3" fontId="8" fillId="0" borderId="23" xfId="0" applyNumberFormat="1" applyFont="1" applyBorder="1" applyAlignment="1">
      <alignment vertical="center"/>
    </xf>
    <xf numFmtId="4" fontId="8" fillId="0" borderId="25" xfId="0" applyNumberFormat="1" applyFont="1" applyBorder="1" applyAlignment="1">
      <alignment horizontal="center" vertical="center"/>
    </xf>
    <xf numFmtId="9" fontId="8" fillId="0" borderId="13" xfId="0" applyNumberFormat="1" applyFont="1" applyBorder="1" applyAlignment="1">
      <alignment horizontal="center" vertical="center"/>
    </xf>
    <xf numFmtId="4" fontId="8" fillId="0" borderId="12" xfId="0" applyNumberFormat="1" applyFont="1" applyBorder="1" applyAlignment="1">
      <alignment horizontal="center" vertical="center"/>
    </xf>
    <xf numFmtId="166" fontId="8" fillId="0" borderId="23" xfId="1" applyNumberFormat="1" applyFont="1" applyBorder="1" applyAlignment="1">
      <alignment horizontal="right" vertical="center"/>
    </xf>
    <xf numFmtId="3" fontId="8" fillId="0" borderId="14" xfId="0" applyNumberFormat="1" applyFont="1" applyBorder="1" applyAlignment="1">
      <alignment horizontal="left" vertical="center"/>
    </xf>
    <xf numFmtId="164" fontId="10" fillId="0" borderId="0" xfId="0" applyNumberFormat="1" applyFont="1" applyAlignment="1">
      <alignment vertical="center"/>
    </xf>
    <xf numFmtId="166" fontId="8" fillId="0" borderId="0" xfId="1" applyNumberFormat="1" applyFont="1" applyBorder="1" applyAlignment="1">
      <alignment horizontal="right" vertical="center"/>
    </xf>
    <xf numFmtId="3" fontId="8" fillId="0" borderId="0" xfId="0" quotePrefix="1" applyNumberFormat="1" applyFont="1" applyAlignment="1">
      <alignment vertical="center"/>
    </xf>
    <xf numFmtId="0" fontId="14" fillId="0" borderId="0" xfId="0" applyFont="1" applyAlignment="1">
      <alignment vertical="center"/>
    </xf>
    <xf numFmtId="0" fontId="10" fillId="0" borderId="0" xfId="0" applyFont="1" applyAlignment="1">
      <alignment vertical="center"/>
    </xf>
    <xf numFmtId="3" fontId="8" fillId="0" borderId="0" xfId="0" applyNumberFormat="1" applyFont="1" applyAlignment="1">
      <alignment vertical="center" wrapText="1"/>
    </xf>
    <xf numFmtId="3" fontId="8" fillId="0" borderId="0" xfId="0" applyNumberFormat="1" applyFont="1" applyAlignment="1">
      <alignment horizontal="left" vertical="center" wrapText="1"/>
    </xf>
    <xf numFmtId="0" fontId="10" fillId="0" borderId="0" xfId="0" applyFont="1" applyAlignment="1">
      <alignment horizontal="left" vertical="center"/>
    </xf>
    <xf numFmtId="166" fontId="8" fillId="0" borderId="0" xfId="1" applyNumberFormat="1" applyFont="1" applyFill="1" applyBorder="1" applyAlignment="1">
      <alignment horizontal="right" vertical="center"/>
    </xf>
    <xf numFmtId="0" fontId="8" fillId="0" borderId="52" xfId="0" applyFont="1" applyBorder="1" applyAlignment="1">
      <alignment vertical="center"/>
    </xf>
    <xf numFmtId="3" fontId="8" fillId="0" borderId="52" xfId="0" applyNumberFormat="1" applyFont="1" applyBorder="1" applyAlignment="1">
      <alignment vertical="center"/>
    </xf>
    <xf numFmtId="166" fontId="8" fillId="0" borderId="52" xfId="1" applyNumberFormat="1" applyFont="1" applyBorder="1" applyAlignment="1">
      <alignment horizontal="right" vertical="center"/>
    </xf>
    <xf numFmtId="0" fontId="7" fillId="0" borderId="0" xfId="0" applyFont="1" applyAlignment="1">
      <alignment horizontal="left" vertical="center"/>
    </xf>
    <xf numFmtId="0" fontId="10"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3"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3" fontId="8" fillId="0" borderId="0" xfId="0" applyNumberFormat="1" applyFont="1" applyAlignment="1" applyProtection="1">
      <alignment vertical="center"/>
      <protection locked="0"/>
    </xf>
    <xf numFmtId="3" fontId="10" fillId="0" borderId="0" xfId="0" applyNumberFormat="1" applyFont="1" applyAlignment="1" applyProtection="1">
      <alignment horizontal="center" vertical="center"/>
      <protection locked="0"/>
    </xf>
    <xf numFmtId="0" fontId="10" fillId="6" borderId="37" xfId="0" applyFont="1" applyFill="1" applyBorder="1" applyAlignment="1">
      <alignment vertical="center"/>
    </xf>
    <xf numFmtId="3" fontId="10" fillId="0" borderId="27"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3" fontId="10" fillId="0" borderId="26" xfId="0" applyNumberFormat="1" applyFont="1" applyBorder="1" applyAlignment="1" applyProtection="1">
      <alignment horizontal="center" vertical="center" wrapText="1"/>
      <protection locked="0"/>
    </xf>
    <xf numFmtId="3" fontId="10"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166" fontId="10" fillId="0" borderId="55" xfId="1" applyNumberFormat="1" applyFont="1" applyFill="1" applyBorder="1" applyAlignment="1">
      <alignment horizontal="center" vertical="center" wrapText="1"/>
    </xf>
    <xf numFmtId="3" fontId="10" fillId="0" borderId="36" xfId="0" applyNumberFormat="1" applyFont="1" applyBorder="1" applyAlignment="1">
      <alignment horizontal="center" vertical="center" wrapText="1"/>
    </xf>
    <xf numFmtId="0" fontId="8" fillId="0" borderId="0" xfId="0" applyFont="1" applyAlignment="1">
      <alignment horizontal="center" vertical="center" wrapText="1"/>
    </xf>
    <xf numFmtId="0" fontId="11" fillId="2" borderId="39" xfId="0" applyFont="1" applyFill="1" applyBorder="1" applyAlignment="1" applyProtection="1">
      <alignment vertical="center"/>
      <protection locked="0"/>
    </xf>
    <xf numFmtId="0" fontId="11" fillId="2" borderId="38" xfId="0" applyFont="1" applyFill="1" applyBorder="1" applyAlignment="1" applyProtection="1">
      <alignment vertical="center"/>
      <protection locked="0"/>
    </xf>
    <xf numFmtId="3" fontId="8" fillId="0" borderId="27" xfId="0" applyNumberFormat="1"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3" fontId="8" fillId="0" borderId="26" xfId="0" applyNumberFormat="1" applyFont="1" applyBorder="1" applyAlignment="1" applyProtection="1">
      <alignment horizontal="center" vertical="center"/>
      <protection locked="0"/>
    </xf>
    <xf numFmtId="3" fontId="8" fillId="0" borderId="26" xfId="0" applyNumberFormat="1" applyFont="1" applyBorder="1" applyAlignment="1" applyProtection="1">
      <alignment vertical="center"/>
      <protection locked="0"/>
    </xf>
    <xf numFmtId="0" fontId="8" fillId="0" borderId="0" xfId="0" applyFont="1" applyAlignment="1">
      <alignment horizontal="center" vertical="center"/>
    </xf>
    <xf numFmtId="167" fontId="10" fillId="7" borderId="71" xfId="1" applyNumberFormat="1" applyFont="1" applyFill="1" applyBorder="1" applyAlignment="1" applyProtection="1">
      <alignment horizontal="right" vertical="center"/>
    </xf>
    <xf numFmtId="167" fontId="10" fillId="0" borderId="0" xfId="1" applyNumberFormat="1" applyFont="1" applyFill="1" applyBorder="1" applyAlignment="1" applyProtection="1">
      <alignment horizontal="right" vertical="center"/>
    </xf>
    <xf numFmtId="3" fontId="8" fillId="7" borderId="72" xfId="0" applyNumberFormat="1" applyFont="1" applyFill="1" applyBorder="1" applyAlignment="1">
      <alignment horizontal="center" vertical="center"/>
    </xf>
    <xf numFmtId="0" fontId="12" fillId="7" borderId="73" xfId="0" applyFont="1" applyFill="1" applyBorder="1" applyAlignment="1">
      <alignment horizontal="center" vertical="center"/>
    </xf>
    <xf numFmtId="167" fontId="10" fillId="7" borderId="71" xfId="1" applyNumberFormat="1" applyFont="1" applyFill="1" applyBorder="1" applyAlignment="1">
      <alignment vertical="center"/>
    </xf>
    <xf numFmtId="0" fontId="8" fillId="7" borderId="0" xfId="0" applyFont="1" applyFill="1" applyAlignment="1">
      <alignment horizontal="right" vertical="center"/>
    </xf>
    <xf numFmtId="3" fontId="8" fillId="6" borderId="48" xfId="0" applyNumberFormat="1" applyFont="1" applyFill="1" applyBorder="1" applyAlignment="1">
      <alignment horizontal="left" vertical="center"/>
    </xf>
    <xf numFmtId="0" fontId="8" fillId="6" borderId="77" xfId="0" applyFont="1" applyFill="1" applyBorder="1" applyAlignment="1">
      <alignment vertical="center"/>
    </xf>
    <xf numFmtId="0" fontId="10" fillId="5" borderId="3" xfId="0" applyFont="1" applyFill="1" applyBorder="1" applyAlignment="1" applyProtection="1">
      <alignment vertical="center"/>
      <protection locked="0"/>
    </xf>
    <xf numFmtId="3" fontId="8" fillId="5" borderId="41" xfId="0" applyNumberFormat="1"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3" fontId="8" fillId="5" borderId="4" xfId="0" applyNumberFormat="1" applyFont="1" applyFill="1" applyBorder="1" applyAlignment="1">
      <alignment vertical="center"/>
    </xf>
    <xf numFmtId="3" fontId="8" fillId="5" borderId="41" xfId="0" applyNumberFormat="1" applyFont="1" applyFill="1" applyBorder="1" applyAlignment="1">
      <alignment horizontal="center" vertical="center"/>
    </xf>
    <xf numFmtId="0" fontId="8" fillId="5" borderId="30" xfId="0" applyFont="1" applyFill="1" applyBorder="1" applyAlignment="1">
      <alignment horizontal="center" vertical="center"/>
    </xf>
    <xf numFmtId="3" fontId="8" fillId="5" borderId="4" xfId="0" applyNumberFormat="1" applyFont="1" applyFill="1" applyBorder="1" applyAlignment="1">
      <alignment horizontal="left" vertical="center"/>
    </xf>
    <xf numFmtId="0" fontId="8" fillId="5" borderId="0" xfId="0" applyFont="1" applyFill="1" applyAlignment="1">
      <alignment horizontal="center" vertical="center"/>
    </xf>
    <xf numFmtId="0" fontId="10" fillId="0" borderId="19" xfId="0" applyFont="1" applyBorder="1" applyAlignment="1" applyProtection="1">
      <alignment vertical="center"/>
      <protection locked="0"/>
    </xf>
    <xf numFmtId="0" fontId="8" fillId="0" borderId="7" xfId="0" applyFont="1" applyBorder="1" applyAlignment="1" applyProtection="1">
      <alignment vertical="center"/>
      <protection locked="0"/>
    </xf>
    <xf numFmtId="3" fontId="8" fillId="0" borderId="5" xfId="0" applyNumberFormat="1"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 fontId="8" fillId="0" borderId="41" xfId="0" applyNumberFormat="1" applyFont="1" applyBorder="1" applyAlignment="1" applyProtection="1">
      <alignment horizontal="center" vertical="center"/>
      <protection locked="0"/>
    </xf>
    <xf numFmtId="166" fontId="8" fillId="0" borderId="8" xfId="1" applyNumberFormat="1" applyFont="1" applyFill="1" applyBorder="1" applyAlignment="1" applyProtection="1">
      <alignment horizontal="right" vertical="center"/>
    </xf>
    <xf numFmtId="0" fontId="10" fillId="5" borderId="65" xfId="0" applyFont="1" applyFill="1" applyBorder="1" applyAlignment="1" applyProtection="1">
      <alignment vertical="center"/>
      <protection locked="0"/>
    </xf>
    <xf numFmtId="0" fontId="8" fillId="5" borderId="33" xfId="0" applyFont="1" applyFill="1" applyBorder="1" applyAlignment="1">
      <alignment vertical="center"/>
    </xf>
    <xf numFmtId="3" fontId="8" fillId="5" borderId="31" xfId="0" applyNumberFormat="1"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166" fontId="8" fillId="5" borderId="8" xfId="1" applyNumberFormat="1" applyFont="1" applyFill="1" applyBorder="1" applyAlignment="1" applyProtection="1">
      <alignment horizontal="right" vertical="center"/>
    </xf>
    <xf numFmtId="3" fontId="8" fillId="5" borderId="0" xfId="0" applyNumberFormat="1" applyFont="1" applyFill="1" applyAlignment="1">
      <alignment horizontal="center" vertical="center"/>
    </xf>
    <xf numFmtId="0" fontId="10" fillId="0" borderId="65" xfId="0" applyFont="1" applyBorder="1" applyAlignment="1" applyProtection="1">
      <alignment vertical="center"/>
      <protection locked="0"/>
    </xf>
    <xf numFmtId="3" fontId="8" fillId="0" borderId="31" xfId="0" applyNumberFormat="1"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3" fontId="8" fillId="0" borderId="4" xfId="0" applyNumberFormat="1" applyFont="1" applyBorder="1" applyAlignment="1">
      <alignment horizontal="left" vertical="center" wrapText="1"/>
    </xf>
    <xf numFmtId="0" fontId="8" fillId="0" borderId="4" xfId="0" applyFont="1" applyBorder="1" applyAlignment="1" applyProtection="1">
      <alignment vertical="center"/>
      <protection locked="0"/>
    </xf>
    <xf numFmtId="3" fontId="8" fillId="0" borderId="31" xfId="0" applyNumberFormat="1" applyFont="1" applyBorder="1" applyAlignment="1">
      <alignment horizontal="center" vertical="center"/>
    </xf>
    <xf numFmtId="3" fontId="8" fillId="0" borderId="33" xfId="0" applyNumberFormat="1" applyFont="1" applyBorder="1" applyAlignment="1">
      <alignment horizontal="left" vertical="center"/>
    </xf>
    <xf numFmtId="0" fontId="10" fillId="0" borderId="39" xfId="0" applyFont="1" applyBorder="1" applyAlignment="1" applyProtection="1">
      <alignment vertical="center"/>
      <protection locked="0"/>
    </xf>
    <xf numFmtId="3" fontId="8" fillId="5" borderId="31" xfId="0" applyNumberFormat="1" applyFont="1" applyFill="1" applyBorder="1" applyAlignment="1">
      <alignment horizontal="center" vertical="center"/>
    </xf>
    <xf numFmtId="0" fontId="8" fillId="5" borderId="32" xfId="0" applyFont="1" applyFill="1" applyBorder="1" applyAlignment="1">
      <alignment horizontal="center" vertical="center"/>
    </xf>
    <xf numFmtId="0" fontId="8" fillId="5" borderId="64" xfId="3" applyFont="1" applyFill="1" applyBorder="1" applyAlignment="1">
      <alignment horizontal="center" vertical="center"/>
    </xf>
    <xf numFmtId="166" fontId="8" fillId="5" borderId="50" xfId="1" applyNumberFormat="1" applyFont="1" applyFill="1" applyBorder="1" applyAlignment="1">
      <alignment horizontal="right" vertical="center"/>
    </xf>
    <xf numFmtId="0" fontId="8" fillId="0" borderId="33" xfId="0" applyFont="1" applyBorder="1" applyAlignment="1" applyProtection="1">
      <alignment vertical="center"/>
      <protection locked="0"/>
    </xf>
    <xf numFmtId="3" fontId="8" fillId="0" borderId="8" xfId="0" applyNumberFormat="1" applyFont="1" applyBorder="1" applyAlignment="1" applyProtection="1">
      <alignment horizontal="center" vertical="center"/>
      <protection locked="0"/>
    </xf>
    <xf numFmtId="3" fontId="8" fillId="0" borderId="4" xfId="0" applyNumberFormat="1" applyFont="1" applyBorder="1" applyAlignment="1">
      <alignment horizontal="center" vertical="center"/>
    </xf>
    <xf numFmtId="0" fontId="8" fillId="0" borderId="30" xfId="0" applyFont="1" applyBorder="1" applyAlignment="1" applyProtection="1">
      <alignment horizontal="center" vertical="center"/>
      <protection locked="0"/>
    </xf>
    <xf numFmtId="3" fontId="8" fillId="0" borderId="4" xfId="0" applyNumberFormat="1" applyFont="1" applyBorder="1" applyAlignment="1" applyProtection="1">
      <alignment vertical="center"/>
      <protection locked="0"/>
    </xf>
    <xf numFmtId="3" fontId="8" fillId="0" borderId="39" xfId="0" applyNumberFormat="1" applyFont="1" applyBorder="1" applyAlignment="1" applyProtection="1">
      <alignment vertical="center"/>
      <protection locked="0"/>
    </xf>
    <xf numFmtId="3" fontId="8" fillId="0" borderId="38" xfId="0" applyNumberFormat="1" applyFont="1" applyBorder="1" applyAlignment="1" applyProtection="1">
      <alignment vertical="center"/>
      <protection locked="0"/>
    </xf>
    <xf numFmtId="167" fontId="10" fillId="7" borderId="71" xfId="1" applyNumberFormat="1" applyFont="1" applyFill="1" applyBorder="1" applyAlignment="1" applyProtection="1">
      <alignment horizontal="right" vertical="center"/>
      <protection locked="0"/>
    </xf>
    <xf numFmtId="167" fontId="10" fillId="0" borderId="0" xfId="1" applyNumberFormat="1" applyFont="1" applyFill="1" applyBorder="1" applyAlignment="1" applyProtection="1">
      <alignment horizontal="right" vertical="center"/>
      <protection locked="0"/>
    </xf>
    <xf numFmtId="3" fontId="8" fillId="7" borderId="0" xfId="0" applyNumberFormat="1" applyFont="1" applyFill="1" applyAlignment="1">
      <alignment horizontal="right" vertical="center"/>
    </xf>
    <xf numFmtId="0" fontId="10"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166" fontId="8" fillId="0" borderId="21" xfId="1" applyNumberFormat="1" applyFont="1" applyFill="1" applyBorder="1" applyAlignment="1" applyProtection="1">
      <alignment horizontal="right" vertical="center"/>
    </xf>
    <xf numFmtId="0" fontId="10" fillId="2" borderId="3" xfId="0" applyFont="1" applyFill="1" applyBorder="1" applyAlignment="1" applyProtection="1">
      <alignment vertical="center"/>
      <protection locked="0"/>
    </xf>
    <xf numFmtId="0" fontId="10" fillId="0" borderId="39" xfId="0" applyFont="1" applyBorder="1" applyAlignment="1">
      <alignment vertical="center"/>
    </xf>
    <xf numFmtId="3" fontId="8" fillId="0" borderId="31" xfId="0" applyNumberFormat="1" applyFont="1" applyBorder="1" applyAlignment="1">
      <alignment vertical="center"/>
    </xf>
    <xf numFmtId="3" fontId="8" fillId="0" borderId="33" xfId="0" applyNumberFormat="1" applyFont="1" applyBorder="1" applyAlignment="1">
      <alignment vertical="center"/>
    </xf>
    <xf numFmtId="0" fontId="8" fillId="0" borderId="32" xfId="0" applyFont="1" applyBorder="1" applyAlignment="1">
      <alignment horizontal="center" vertical="center"/>
    </xf>
    <xf numFmtId="3" fontId="8" fillId="0" borderId="39" xfId="0" applyNumberFormat="1" applyFont="1" applyBorder="1" applyAlignment="1">
      <alignment vertical="center"/>
    </xf>
    <xf numFmtId="0" fontId="8" fillId="0" borderId="0" xfId="3" applyFont="1" applyFill="1" applyBorder="1" applyAlignment="1">
      <alignment horizontal="center" vertical="center"/>
    </xf>
    <xf numFmtId="3" fontId="8" fillId="5" borderId="41" xfId="0" applyNumberFormat="1" applyFont="1" applyFill="1" applyBorder="1" applyAlignment="1">
      <alignment vertical="center"/>
    </xf>
    <xf numFmtId="3" fontId="8" fillId="5" borderId="46" xfId="0" applyNumberFormat="1" applyFont="1" applyFill="1" applyBorder="1" applyAlignment="1">
      <alignment horizontal="center" vertical="center"/>
    </xf>
    <xf numFmtId="0" fontId="8" fillId="5" borderId="45" xfId="3" applyFont="1" applyFill="1" applyBorder="1" applyAlignment="1">
      <alignment horizontal="center" vertical="center"/>
    </xf>
    <xf numFmtId="166" fontId="8" fillId="5" borderId="62" xfId="1" applyNumberFormat="1" applyFont="1" applyFill="1" applyBorder="1" applyAlignment="1">
      <alignment horizontal="right" vertical="center"/>
    </xf>
    <xf numFmtId="0" fontId="8" fillId="5" borderId="4" xfId="0" applyFont="1" applyFill="1" applyBorder="1" applyAlignment="1">
      <alignment horizontal="left" vertical="center"/>
    </xf>
    <xf numFmtId="0" fontId="8" fillId="5" borderId="53" xfId="0" applyFont="1" applyFill="1" applyBorder="1" applyAlignment="1">
      <alignment vertical="center"/>
    </xf>
    <xf numFmtId="3" fontId="8" fillId="5" borderId="53" xfId="0" applyNumberFormat="1" applyFont="1" applyFill="1" applyBorder="1" applyAlignment="1">
      <alignment vertical="center"/>
    </xf>
    <xf numFmtId="0" fontId="10" fillId="2" borderId="39" xfId="0" applyFont="1" applyFill="1" applyBorder="1" applyAlignment="1" applyProtection="1">
      <alignment vertical="center"/>
      <protection locked="0"/>
    </xf>
    <xf numFmtId="0" fontId="8" fillId="0" borderId="38" xfId="0" applyFont="1" applyBorder="1" applyAlignment="1" applyProtection="1">
      <alignment vertical="center"/>
      <protection locked="0"/>
    </xf>
    <xf numFmtId="3" fontId="8" fillId="0" borderId="33" xfId="0" applyNumberFormat="1" applyFont="1" applyBorder="1" applyAlignment="1">
      <alignment horizontal="center" vertical="center"/>
    </xf>
    <xf numFmtId="3" fontId="8" fillId="0" borderId="33" xfId="0" applyNumberFormat="1" applyFont="1" applyBorder="1" applyAlignment="1" applyProtection="1">
      <alignment vertical="center"/>
      <protection locked="0"/>
    </xf>
    <xf numFmtId="167" fontId="10" fillId="7" borderId="48" xfId="1" applyNumberFormat="1" applyFont="1" applyFill="1" applyBorder="1" applyAlignment="1" applyProtection="1">
      <alignment horizontal="right" vertical="center"/>
    </xf>
    <xf numFmtId="3" fontId="8" fillId="0" borderId="0" xfId="0" applyNumberFormat="1" applyFont="1" applyAlignment="1" applyProtection="1">
      <alignment horizontal="center" vertical="center"/>
      <protection locked="0"/>
    </xf>
    <xf numFmtId="0" fontId="10" fillId="2" borderId="19" xfId="0" applyFont="1" applyFill="1" applyBorder="1" applyAlignment="1" applyProtection="1">
      <alignment vertical="center"/>
      <protection locked="0"/>
    </xf>
    <xf numFmtId="3" fontId="8" fillId="0" borderId="33" xfId="0" applyNumberFormat="1" applyFont="1" applyBorder="1" applyAlignment="1" applyProtection="1">
      <alignment horizontal="center" vertical="center"/>
      <protection locked="0"/>
    </xf>
    <xf numFmtId="3" fontId="8" fillId="0" borderId="39" xfId="0" applyNumberFormat="1" applyFont="1" applyBorder="1" applyAlignment="1" applyProtection="1">
      <alignment horizontal="center" vertical="center"/>
      <protection locked="0"/>
    </xf>
    <xf numFmtId="3" fontId="8" fillId="0" borderId="38" xfId="0" applyNumberFormat="1" applyFont="1" applyBorder="1" applyAlignment="1" applyProtection="1">
      <alignment horizontal="center" vertical="center"/>
      <protection locked="0"/>
    </xf>
    <xf numFmtId="0" fontId="11" fillId="7" borderId="71" xfId="0" applyFont="1" applyFill="1" applyBorder="1" applyAlignment="1">
      <alignment horizontal="left" vertical="center"/>
    </xf>
    <xf numFmtId="0" fontId="8" fillId="0" borderId="45" xfId="0" applyFont="1" applyBorder="1" applyAlignment="1" applyProtection="1">
      <alignment horizontal="center" vertical="center"/>
      <protection locked="0"/>
    </xf>
    <xf numFmtId="0" fontId="8" fillId="0" borderId="4" xfId="0" applyFont="1" applyBorder="1" applyAlignment="1">
      <alignment horizontal="left" vertical="center" wrapText="1"/>
    </xf>
    <xf numFmtId="3" fontId="8" fillId="0" borderId="53" xfId="0" applyNumberFormat="1" applyFont="1" applyBorder="1" applyAlignment="1">
      <alignment horizontal="center" vertical="center"/>
    </xf>
    <xf numFmtId="0" fontId="8" fillId="0" borderId="53" xfId="0" applyFont="1" applyBorder="1" applyAlignment="1">
      <alignment horizontal="center" vertical="center"/>
    </xf>
    <xf numFmtId="0" fontId="8" fillId="5" borderId="64" xfId="0" applyFont="1" applyFill="1" applyBorder="1" applyAlignment="1">
      <alignment horizontal="center" vertical="center"/>
    </xf>
    <xf numFmtId="0" fontId="10" fillId="2" borderId="67" xfId="0" applyFont="1" applyFill="1" applyBorder="1" applyAlignment="1" applyProtection="1">
      <alignment vertical="center"/>
      <protection locked="0"/>
    </xf>
    <xf numFmtId="0" fontId="8" fillId="0" borderId="66" xfId="0" applyFont="1" applyBorder="1" applyAlignment="1" applyProtection="1">
      <alignment vertical="center"/>
      <protection locked="0"/>
    </xf>
    <xf numFmtId="3" fontId="8" fillId="0" borderId="78" xfId="0" applyNumberFormat="1"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3" fontId="8" fillId="0" borderId="46" xfId="0" applyNumberFormat="1" applyFont="1" applyBorder="1" applyAlignment="1" applyProtection="1">
      <alignment horizontal="center" vertical="center"/>
      <protection locked="0"/>
    </xf>
    <xf numFmtId="166" fontId="8" fillId="0" borderId="62" xfId="1" applyNumberFormat="1" applyFont="1" applyFill="1" applyBorder="1" applyAlignment="1" applyProtection="1">
      <alignment horizontal="right" vertical="center"/>
    </xf>
    <xf numFmtId="3" fontId="8" fillId="0" borderId="41" xfId="0" quotePrefix="1" applyNumberFormat="1" applyFont="1" applyBorder="1" applyAlignment="1" applyProtection="1">
      <alignment horizontal="center" vertical="center"/>
      <protection locked="0"/>
    </xf>
    <xf numFmtId="0" fontId="10" fillId="2" borderId="3" xfId="0" applyFont="1" applyFill="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3" fontId="8" fillId="0" borderId="5" xfId="0" applyNumberFormat="1" applyFont="1" applyBorder="1" applyAlignment="1" applyProtection="1">
      <alignment horizontal="right" vertical="center"/>
      <protection locked="0"/>
    </xf>
    <xf numFmtId="166" fontId="8" fillId="0" borderId="4" xfId="1" applyNumberFormat="1" applyFont="1" applyFill="1" applyBorder="1" applyAlignment="1" applyProtection="1">
      <alignment horizontal="right" vertical="center"/>
    </xf>
    <xf numFmtId="3" fontId="8" fillId="0" borderId="5" xfId="0" quotePrefix="1" applyNumberFormat="1" applyFont="1" applyBorder="1" applyAlignment="1" applyProtection="1">
      <alignment horizontal="center" vertical="center"/>
      <protection locked="0"/>
    </xf>
    <xf numFmtId="3" fontId="8" fillId="0" borderId="19" xfId="0" applyNumberFormat="1"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3" fontId="8" fillId="0" borderId="19" xfId="0" applyNumberFormat="1" applyFont="1" applyBorder="1" applyAlignment="1" applyProtection="1">
      <alignment horizontal="right" vertical="center"/>
      <protection locked="0"/>
    </xf>
    <xf numFmtId="0" fontId="12" fillId="0" borderId="64" xfId="0"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7" xfId="0" quotePrefix="1" applyNumberFormat="1" applyFont="1" applyBorder="1" applyAlignment="1">
      <alignment horizontal="left" vertical="center"/>
    </xf>
    <xf numFmtId="3" fontId="8" fillId="0" borderId="0" xfId="0" quotePrefix="1" applyNumberFormat="1" applyFont="1" applyAlignment="1">
      <alignment horizontal="center" vertical="center"/>
    </xf>
    <xf numFmtId="3" fontId="8" fillId="0" borderId="9" xfId="0" applyNumberFormat="1" applyFont="1" applyBorder="1" applyAlignment="1" applyProtection="1">
      <alignment horizontal="center" vertical="center"/>
      <protection locked="0"/>
    </xf>
    <xf numFmtId="3" fontId="8" fillId="0" borderId="63" xfId="0" applyNumberFormat="1" applyFont="1" applyBorder="1" applyAlignment="1" applyProtection="1">
      <alignment horizontal="center" vertical="center"/>
      <protection locked="0"/>
    </xf>
    <xf numFmtId="3" fontId="10" fillId="7" borderId="0" xfId="0" applyNumberFormat="1" applyFont="1" applyFill="1" applyAlignment="1">
      <alignment horizontal="left" vertical="center"/>
    </xf>
    <xf numFmtId="0" fontId="10" fillId="2" borderId="10" xfId="0" applyFont="1" applyFill="1" applyBorder="1" applyAlignment="1" applyProtection="1">
      <alignment vertical="center"/>
      <protection locked="0"/>
    </xf>
    <xf numFmtId="0" fontId="8" fillId="0" borderId="11" xfId="0" applyFont="1" applyBorder="1" applyAlignment="1" applyProtection="1">
      <alignment vertical="center"/>
      <protection locked="0"/>
    </xf>
    <xf numFmtId="3" fontId="8" fillId="0" borderId="25" xfId="0" applyNumberFormat="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3" fontId="8" fillId="0" borderId="14" xfId="0" applyNumberFormat="1" applyFont="1" applyBorder="1" applyAlignment="1">
      <alignment horizontal="center" vertical="center"/>
    </xf>
    <xf numFmtId="3" fontId="8" fillId="0" borderId="12" xfId="0" applyNumberFormat="1" applyFont="1" applyBorder="1" applyAlignment="1" applyProtection="1">
      <alignment horizontal="center" vertical="center"/>
      <protection locked="0"/>
    </xf>
    <xf numFmtId="3" fontId="8" fillId="0" borderId="14" xfId="0" applyNumberFormat="1" applyFont="1" applyBorder="1" applyAlignment="1" applyProtection="1">
      <alignment vertical="center"/>
      <protection locked="0"/>
    </xf>
    <xf numFmtId="3" fontId="8" fillId="0" borderId="22" xfId="0" applyNumberFormat="1" applyFont="1" applyBorder="1" applyAlignment="1" applyProtection="1">
      <alignment vertical="center"/>
      <protection locked="0"/>
    </xf>
    <xf numFmtId="3" fontId="8" fillId="0" borderId="86" xfId="0" applyNumberFormat="1" applyFont="1" applyBorder="1" applyAlignment="1" applyProtection="1">
      <alignment vertical="center"/>
      <protection locked="0"/>
    </xf>
    <xf numFmtId="166" fontId="8" fillId="0" borderId="50" xfId="1" applyNumberFormat="1" applyFont="1" applyFill="1" applyBorder="1" applyAlignment="1" applyProtection="1">
      <alignment horizontal="right" vertical="center"/>
    </xf>
    <xf numFmtId="3" fontId="8" fillId="0" borderId="0" xfId="0" applyNumberFormat="1" applyFont="1" applyAlignment="1">
      <alignment horizontal="right" vertical="center"/>
    </xf>
    <xf numFmtId="0" fontId="10" fillId="2" borderId="15" xfId="0" applyFont="1" applyFill="1" applyBorder="1" applyAlignment="1" applyProtection="1">
      <alignment vertical="center"/>
      <protection locked="0"/>
    </xf>
    <xf numFmtId="0" fontId="8" fillId="0" borderId="16" xfId="0" applyFont="1" applyBorder="1" applyAlignment="1" applyProtection="1">
      <alignment vertical="center"/>
      <protection locked="0"/>
    </xf>
    <xf numFmtId="3" fontId="8" fillId="0" borderId="24"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3" fontId="8" fillId="0" borderId="16" xfId="0" applyNumberFormat="1" applyFont="1" applyBorder="1" applyAlignment="1">
      <alignment horizontal="center" vertical="center"/>
    </xf>
    <xf numFmtId="3" fontId="8" fillId="0" borderId="17" xfId="0" applyNumberFormat="1" applyFont="1" applyBorder="1" applyAlignment="1" applyProtection="1">
      <alignment horizontal="center" vertical="center"/>
      <protection locked="0"/>
    </xf>
    <xf numFmtId="3" fontId="8" fillId="0" borderId="16" xfId="0" applyNumberFormat="1" applyFont="1" applyBorder="1" applyAlignment="1" applyProtection="1">
      <alignment vertical="center"/>
      <protection locked="0"/>
    </xf>
    <xf numFmtId="166" fontId="8" fillId="0" borderId="61" xfId="1" applyNumberFormat="1" applyFont="1" applyFill="1" applyBorder="1" applyAlignment="1" applyProtection="1">
      <alignment horizontal="right" vertical="center"/>
    </xf>
    <xf numFmtId="3" fontId="10" fillId="0" borderId="0" xfId="0" applyNumberFormat="1" applyFont="1" applyAlignment="1">
      <alignment horizontal="left" vertical="center"/>
    </xf>
    <xf numFmtId="3" fontId="8" fillId="0" borderId="29" xfId="0" applyNumberFormat="1"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9" fontId="8" fillId="0" borderId="6" xfId="0" applyNumberFormat="1" applyFont="1" applyBorder="1" applyAlignment="1" applyProtection="1">
      <alignment horizontal="center" vertical="center"/>
      <protection locked="0"/>
    </xf>
    <xf numFmtId="167" fontId="10" fillId="0" borderId="7" xfId="0" applyNumberFormat="1" applyFont="1" applyBorder="1" applyAlignment="1">
      <alignment horizontal="right" vertical="center"/>
    </xf>
    <xf numFmtId="9" fontId="8" fillId="0" borderId="6" xfId="0" applyNumberFormat="1" applyFont="1" applyBorder="1" applyAlignment="1" applyProtection="1">
      <alignment horizontal="right" vertical="center"/>
      <protection locked="0"/>
    </xf>
    <xf numFmtId="3" fontId="8" fillId="0" borderId="20" xfId="0" applyNumberFormat="1" applyFont="1" applyBorder="1" applyAlignment="1" applyProtection="1">
      <alignment horizontal="right" vertical="center"/>
      <protection locked="0"/>
    </xf>
    <xf numFmtId="3" fontId="10" fillId="0" borderId="8" xfId="1" applyNumberFormat="1" applyFont="1" applyFill="1" applyBorder="1" applyAlignment="1" applyProtection="1">
      <alignment horizontal="right" vertical="center"/>
    </xf>
    <xf numFmtId="3" fontId="10" fillId="0" borderId="0" xfId="0" applyNumberFormat="1" applyFont="1" applyAlignment="1" applyProtection="1">
      <alignment horizontal="left" vertical="center"/>
      <protection locked="0"/>
    </xf>
    <xf numFmtId="167" fontId="10" fillId="0" borderId="7"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3" fontId="8" fillId="0" borderId="20" xfId="0" applyNumberFormat="1" applyFont="1" applyBorder="1" applyAlignment="1" applyProtection="1">
      <alignment horizontal="center" vertical="center"/>
      <protection locked="0"/>
    </xf>
    <xf numFmtId="166" fontId="10" fillId="0" borderId="50" xfId="1" applyNumberFormat="1" applyFont="1" applyFill="1" applyBorder="1" applyAlignment="1" applyProtection="1">
      <alignment horizontal="right" vertical="center"/>
    </xf>
    <xf numFmtId="0" fontId="8" fillId="0" borderId="0" xfId="0" applyFont="1" applyAlignment="1">
      <alignment horizontal="right" vertical="center"/>
    </xf>
    <xf numFmtId="4" fontId="8" fillId="0" borderId="5" xfId="0" applyNumberFormat="1" applyFont="1" applyBorder="1" applyAlignment="1" applyProtection="1">
      <alignment horizontal="center" vertical="center"/>
      <protection locked="0"/>
    </xf>
    <xf numFmtId="3" fontId="8" fillId="0" borderId="8" xfId="0" applyNumberFormat="1" applyFont="1" applyBorder="1" applyAlignment="1">
      <alignment horizontal="center" vertical="center"/>
    </xf>
    <xf numFmtId="4" fontId="8" fillId="0" borderId="20" xfId="0" applyNumberFormat="1" applyFont="1" applyBorder="1" applyAlignment="1" applyProtection="1">
      <alignment horizontal="center" vertical="center"/>
      <protection locked="0"/>
    </xf>
    <xf numFmtId="3" fontId="8" fillId="0" borderId="21" xfId="0" applyNumberFormat="1" applyFont="1" applyBorder="1" applyAlignment="1">
      <alignment horizontal="center" vertical="center"/>
    </xf>
    <xf numFmtId="3" fontId="8" fillId="0" borderId="21" xfId="0" applyNumberFormat="1" applyFont="1" applyBorder="1" applyAlignment="1" applyProtection="1">
      <alignment horizontal="center" vertical="center"/>
      <protection locked="0"/>
    </xf>
    <xf numFmtId="1" fontId="10" fillId="0" borderId="8" xfId="1" applyNumberFormat="1" applyFont="1" applyFill="1" applyBorder="1" applyAlignment="1" applyProtection="1">
      <alignment horizontal="right" vertical="center"/>
    </xf>
    <xf numFmtId="4" fontId="8" fillId="0" borderId="46" xfId="0" applyNumberFormat="1" applyFont="1" applyBorder="1" applyAlignment="1" applyProtection="1">
      <alignment horizontal="center" vertical="center"/>
      <protection locked="0"/>
    </xf>
    <xf numFmtId="9" fontId="8" fillId="0" borderId="47" xfId="0" applyNumberFormat="1" applyFont="1" applyBorder="1" applyAlignment="1" applyProtection="1">
      <alignment horizontal="center" vertical="center"/>
      <protection locked="0"/>
    </xf>
    <xf numFmtId="4" fontId="8" fillId="0" borderId="47" xfId="0" applyNumberFormat="1" applyFont="1" applyBorder="1" applyAlignment="1" applyProtection="1">
      <alignment horizontal="center" vertical="center"/>
      <protection locked="0"/>
    </xf>
    <xf numFmtId="1" fontId="10" fillId="0" borderId="62" xfId="1" applyNumberFormat="1" applyFont="1" applyFill="1" applyBorder="1" applyAlignment="1" applyProtection="1">
      <alignment horizontal="right" vertical="center"/>
    </xf>
    <xf numFmtId="0" fontId="8" fillId="7" borderId="73" xfId="0" applyFont="1" applyFill="1" applyBorder="1" applyAlignment="1">
      <alignment horizontal="center" vertical="center" wrapText="1"/>
    </xf>
    <xf numFmtId="167" fontId="10" fillId="7" borderId="74" xfId="1" applyNumberFormat="1" applyFont="1" applyFill="1" applyBorder="1" applyAlignment="1">
      <alignment vertical="center"/>
    </xf>
    <xf numFmtId="0" fontId="8" fillId="7" borderId="71" xfId="0" applyFont="1" applyFill="1" applyBorder="1" applyAlignment="1">
      <alignment horizontal="left" vertical="center"/>
    </xf>
    <xf numFmtId="4" fontId="8" fillId="6" borderId="43" xfId="0" applyNumberFormat="1" applyFont="1" applyFill="1" applyBorder="1" applyAlignment="1">
      <alignment horizontal="center" vertical="center"/>
    </xf>
    <xf numFmtId="9" fontId="8" fillId="6" borderId="44" xfId="0" applyNumberFormat="1" applyFont="1" applyFill="1" applyBorder="1" applyAlignment="1">
      <alignment horizontal="center" vertical="center"/>
    </xf>
    <xf numFmtId="3" fontId="8" fillId="6" borderId="60" xfId="0" applyNumberFormat="1" applyFont="1" applyFill="1" applyBorder="1" applyAlignment="1">
      <alignment vertical="center"/>
    </xf>
    <xf numFmtId="3" fontId="10" fillId="6" borderId="48" xfId="0" applyNumberFormat="1" applyFont="1" applyFill="1" applyBorder="1" applyAlignment="1">
      <alignment vertical="center"/>
    </xf>
    <xf numFmtId="3" fontId="10" fillId="6" borderId="42" xfId="0" applyNumberFormat="1" applyFont="1" applyFill="1" applyBorder="1" applyAlignment="1">
      <alignment vertical="center"/>
    </xf>
    <xf numFmtId="3" fontId="10" fillId="6" borderId="77" xfId="0" applyNumberFormat="1" applyFont="1" applyFill="1" applyBorder="1" applyAlignment="1">
      <alignment vertical="center"/>
    </xf>
    <xf numFmtId="3" fontId="8" fillId="6" borderId="77" xfId="0" applyNumberFormat="1" applyFont="1" applyFill="1" applyBorder="1" applyAlignment="1">
      <alignment horizontal="left" vertical="center"/>
    </xf>
    <xf numFmtId="0" fontId="10" fillId="0" borderId="3" xfId="0" applyFont="1" applyBorder="1" applyAlignment="1">
      <alignment vertical="center"/>
    </xf>
    <xf numFmtId="9" fontId="8" fillId="0" borderId="30" xfId="0" applyNumberFormat="1" applyFont="1" applyBorder="1" applyAlignment="1">
      <alignment horizontal="center" vertical="center"/>
    </xf>
    <xf numFmtId="4" fontId="8" fillId="0" borderId="41" xfId="0" applyNumberFormat="1" applyFont="1" applyBorder="1" applyAlignment="1">
      <alignment horizontal="center" vertical="center"/>
    </xf>
    <xf numFmtId="9" fontId="8" fillId="4" borderId="6" xfId="0" applyNumberFormat="1" applyFont="1" applyFill="1" applyBorder="1" applyAlignment="1">
      <alignment horizontal="center" vertical="center"/>
    </xf>
    <xf numFmtId="3" fontId="8" fillId="0" borderId="4" xfId="0" applyNumberFormat="1" applyFont="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168" fontId="10" fillId="0" borderId="7" xfId="0" applyNumberFormat="1" applyFont="1" applyBorder="1" applyAlignment="1">
      <alignment horizontal="center" vertical="center"/>
    </xf>
    <xf numFmtId="0" fontId="8" fillId="2" borderId="22" xfId="0" applyFont="1" applyFill="1" applyBorder="1" applyAlignment="1" applyProtection="1">
      <alignment vertical="center"/>
      <protection locked="0"/>
    </xf>
    <xf numFmtId="0" fontId="8" fillId="0" borderId="14" xfId="0" applyFont="1" applyBorder="1" applyAlignment="1" applyProtection="1">
      <alignment vertical="center"/>
      <protection locked="0"/>
    </xf>
    <xf numFmtId="4" fontId="8" fillId="0" borderId="25" xfId="0" applyNumberFormat="1" applyFont="1" applyBorder="1" applyAlignment="1" applyProtection="1">
      <alignment horizontal="center" vertical="center"/>
      <protection locked="0"/>
    </xf>
    <xf numFmtId="9" fontId="8" fillId="0" borderId="13" xfId="0" applyNumberFormat="1" applyFont="1" applyBorder="1" applyAlignment="1" applyProtection="1">
      <alignment horizontal="center" vertical="center"/>
      <protection locked="0"/>
    </xf>
    <xf numFmtId="3" fontId="8" fillId="0" borderId="23" xfId="0" applyNumberFormat="1" applyFont="1" applyBorder="1" applyAlignment="1" applyProtection="1">
      <alignment horizontal="center" vertical="center"/>
      <protection locked="0"/>
    </xf>
    <xf numFmtId="4" fontId="8" fillId="0" borderId="12" xfId="0" applyNumberFormat="1" applyFont="1" applyBorder="1" applyAlignment="1" applyProtection="1">
      <alignment horizontal="center" vertical="center"/>
      <protection locked="0"/>
    </xf>
    <xf numFmtId="3" fontId="8" fillId="0" borderId="23" xfId="0" applyNumberFormat="1" applyFont="1" applyBorder="1" applyAlignment="1" applyProtection="1">
      <alignment vertical="center"/>
      <protection locked="0"/>
    </xf>
    <xf numFmtId="166" fontId="8" fillId="0" borderId="23" xfId="1" applyNumberFormat="1" applyFont="1" applyBorder="1" applyAlignment="1" applyProtection="1">
      <alignment horizontal="right" vertical="center"/>
    </xf>
    <xf numFmtId="3" fontId="8" fillId="0" borderId="0" xfId="0" applyNumberFormat="1" applyFont="1" applyAlignment="1">
      <alignment horizontal="center" vertical="center" wrapText="1"/>
    </xf>
    <xf numFmtId="0" fontId="8" fillId="0" borderId="52" xfId="0" applyFont="1" applyBorder="1" applyAlignment="1">
      <alignment horizontal="center" vertical="center"/>
    </xf>
    <xf numFmtId="3" fontId="8" fillId="0" borderId="52" xfId="0" applyNumberFormat="1" applyFont="1" applyBorder="1" applyAlignment="1">
      <alignment horizontal="center" vertical="center"/>
    </xf>
    <xf numFmtId="0" fontId="15" fillId="6" borderId="37" xfId="0" applyFont="1" applyFill="1" applyBorder="1" applyAlignment="1">
      <alignment vertical="center"/>
    </xf>
    <xf numFmtId="0" fontId="8" fillId="0" borderId="0" xfId="0" applyFont="1" applyAlignment="1">
      <alignment vertical="center" wrapText="1"/>
    </xf>
    <xf numFmtId="0" fontId="11" fillId="0" borderId="38" xfId="0" applyFont="1" applyBorder="1" applyAlignment="1">
      <alignment vertical="center"/>
    </xf>
    <xf numFmtId="0" fontId="11" fillId="7" borderId="69" xfId="0" applyFont="1" applyFill="1" applyBorder="1" applyAlignment="1">
      <alignment horizontal="left" vertical="center"/>
    </xf>
    <xf numFmtId="3" fontId="8" fillId="7" borderId="71" xfId="0" applyNumberFormat="1" applyFont="1" applyFill="1" applyBorder="1" applyAlignment="1">
      <alignment horizontal="left" vertical="center"/>
    </xf>
    <xf numFmtId="166" fontId="8" fillId="0" borderId="4" xfId="1" applyNumberFormat="1" applyFont="1" applyFill="1" applyBorder="1" applyAlignment="1">
      <alignment vertical="center"/>
    </xf>
    <xf numFmtId="0" fontId="8" fillId="5" borderId="53" xfId="3" applyFont="1" applyFill="1" applyBorder="1" applyAlignment="1">
      <alignment horizontal="center" vertical="center"/>
    </xf>
    <xf numFmtId="0" fontId="10" fillId="2" borderId="3" xfId="0" applyFont="1" applyFill="1" applyBorder="1" applyAlignment="1">
      <alignment vertical="center" wrapText="1"/>
    </xf>
    <xf numFmtId="166" fontId="8" fillId="0" borderId="33" xfId="1" applyNumberFormat="1" applyFont="1" applyFill="1" applyBorder="1" applyAlignment="1">
      <alignment horizontal="right" vertical="center"/>
    </xf>
    <xf numFmtId="166" fontId="8" fillId="5" borderId="21" xfId="1" applyNumberFormat="1" applyFont="1" applyFill="1" applyBorder="1" applyAlignment="1">
      <alignment horizontal="right" vertical="center"/>
    </xf>
    <xf numFmtId="3" fontId="8" fillId="0" borderId="65" xfId="0" applyNumberFormat="1" applyFont="1" applyBorder="1" applyAlignment="1">
      <alignment vertical="center"/>
    </xf>
    <xf numFmtId="3" fontId="8" fillId="0" borderId="54" xfId="0" applyNumberFormat="1" applyFont="1" applyBorder="1" applyAlignment="1">
      <alignment vertical="center"/>
    </xf>
    <xf numFmtId="0" fontId="8" fillId="0" borderId="54" xfId="3" applyFont="1" applyFill="1" applyBorder="1" applyAlignment="1">
      <alignment horizontal="center" vertical="center"/>
    </xf>
    <xf numFmtId="0" fontId="8" fillId="0" borderId="33" xfId="0" applyFont="1" applyBorder="1" applyAlignment="1">
      <alignment horizontal="left" vertical="center"/>
    </xf>
    <xf numFmtId="0" fontId="8" fillId="0" borderId="54" xfId="0" applyFont="1" applyBorder="1" applyAlignment="1">
      <alignment vertical="center"/>
    </xf>
    <xf numFmtId="3" fontId="8" fillId="0" borderId="39" xfId="0" applyNumberFormat="1" applyFont="1" applyBorder="1" applyAlignment="1">
      <alignment horizontal="center" vertical="center"/>
    </xf>
    <xf numFmtId="0" fontId="11" fillId="7" borderId="42" xfId="0" applyFont="1" applyFill="1" applyBorder="1" applyAlignment="1">
      <alignment horizontal="left" vertical="center"/>
    </xf>
    <xf numFmtId="0" fontId="11" fillId="7" borderId="48" xfId="0" applyFont="1" applyFill="1" applyBorder="1" applyAlignment="1">
      <alignment horizontal="left" vertical="center"/>
    </xf>
    <xf numFmtId="3" fontId="8" fillId="0" borderId="31" xfId="0" quotePrefix="1" applyNumberFormat="1" applyFont="1" applyBorder="1" applyAlignment="1">
      <alignment horizontal="center" vertical="center"/>
    </xf>
    <xf numFmtId="0" fontId="8" fillId="0" borderId="49" xfId="0" applyFont="1" applyBorder="1" applyAlignment="1">
      <alignment horizontal="center" vertical="center"/>
    </xf>
    <xf numFmtId="3" fontId="8" fillId="0" borderId="50" xfId="0" quotePrefix="1" applyNumberFormat="1" applyFont="1" applyBorder="1" applyAlignment="1">
      <alignment horizontal="center" vertical="center"/>
    </xf>
    <xf numFmtId="3" fontId="8" fillId="0" borderId="38" xfId="0" quotePrefix="1" applyNumberFormat="1" applyFont="1" applyBorder="1" applyAlignment="1">
      <alignment horizontal="center" vertical="center"/>
    </xf>
    <xf numFmtId="3" fontId="8" fillId="0" borderId="31" xfId="0" applyNumberFormat="1" applyFont="1" applyBorder="1" applyAlignment="1">
      <alignment horizontal="right" vertical="center"/>
    </xf>
    <xf numFmtId="3" fontId="8" fillId="0" borderId="19" xfId="0" applyNumberFormat="1" applyFont="1" applyBorder="1" applyAlignment="1">
      <alignment horizontal="center" vertical="center"/>
    </xf>
    <xf numFmtId="0" fontId="10" fillId="2" borderId="3" xfId="0" applyFont="1" applyFill="1" applyBorder="1" applyAlignment="1">
      <alignment horizontal="left" vertical="center" wrapText="1"/>
    </xf>
    <xf numFmtId="2" fontId="8" fillId="0" borderId="0" xfId="0" applyNumberFormat="1" applyFont="1" applyAlignment="1">
      <alignment vertical="center"/>
    </xf>
    <xf numFmtId="3" fontId="8" fillId="0" borderId="29" xfId="0" applyNumberFormat="1" applyFont="1" applyBorder="1" applyAlignment="1">
      <alignment horizontal="center" vertical="center"/>
    </xf>
    <xf numFmtId="0" fontId="8" fillId="0" borderId="13" xfId="0" applyFont="1" applyBorder="1" applyAlignment="1">
      <alignment horizontal="center" vertical="center"/>
    </xf>
    <xf numFmtId="3" fontId="8" fillId="0" borderId="12" xfId="0" applyNumberFormat="1" applyFont="1" applyBorder="1" applyAlignment="1">
      <alignment horizontal="center" vertical="center"/>
    </xf>
    <xf numFmtId="3" fontId="8" fillId="0" borderId="57" xfId="0" applyNumberFormat="1" applyFont="1" applyBorder="1" applyAlignment="1">
      <alignment vertical="center"/>
    </xf>
    <xf numFmtId="0" fontId="8" fillId="0" borderId="24" xfId="0" applyFont="1" applyBorder="1" applyAlignment="1">
      <alignment horizontal="center" vertical="center"/>
    </xf>
    <xf numFmtId="172" fontId="8" fillId="0" borderId="7" xfId="0" applyNumberFormat="1" applyFont="1" applyBorder="1" applyAlignment="1">
      <alignment horizontal="left" vertical="center"/>
    </xf>
    <xf numFmtId="167" fontId="10" fillId="0" borderId="38" xfId="0" applyNumberFormat="1" applyFont="1" applyBorder="1" applyAlignment="1">
      <alignment vertical="center"/>
    </xf>
    <xf numFmtId="172" fontId="8" fillId="0" borderId="38" xfId="0" applyNumberFormat="1" applyFont="1" applyBorder="1" applyAlignment="1">
      <alignment horizontal="left" vertical="center"/>
    </xf>
    <xf numFmtId="0" fontId="10" fillId="2" borderId="22" xfId="0" applyFont="1" applyFill="1" applyBorder="1" applyAlignment="1">
      <alignment vertical="center"/>
    </xf>
    <xf numFmtId="0" fontId="8" fillId="2" borderId="14" xfId="0" applyFont="1" applyFill="1" applyBorder="1" applyAlignment="1">
      <alignment vertical="center"/>
    </xf>
    <xf numFmtId="0" fontId="8" fillId="0" borderId="0" xfId="0" applyFont="1" applyAlignment="1">
      <alignment horizontal="left" vertical="center"/>
    </xf>
    <xf numFmtId="0" fontId="11" fillId="0" borderId="39" xfId="0" applyFont="1" applyBorder="1" applyAlignment="1">
      <alignment vertical="center"/>
    </xf>
    <xf numFmtId="0" fontId="8" fillId="7" borderId="0" xfId="0" applyFont="1" applyFill="1" applyAlignment="1">
      <alignment horizontal="left" vertical="center"/>
    </xf>
    <xf numFmtId="3" fontId="8" fillId="6" borderId="42" xfId="0" applyNumberFormat="1" applyFont="1" applyFill="1" applyBorder="1" applyAlignment="1">
      <alignment horizontal="center" vertical="center"/>
    </xf>
    <xf numFmtId="0" fontId="8" fillId="6" borderId="77" xfId="0" applyFont="1" applyFill="1" applyBorder="1" applyAlignment="1">
      <alignment horizontal="center" vertical="center"/>
    </xf>
    <xf numFmtId="166" fontId="8" fillId="6" borderId="48" xfId="1" applyNumberFormat="1" applyFont="1" applyFill="1" applyBorder="1" applyAlignment="1">
      <alignment horizontal="right" vertical="center"/>
    </xf>
    <xf numFmtId="3" fontId="8" fillId="6" borderId="56" xfId="0" applyNumberFormat="1" applyFont="1" applyFill="1" applyBorder="1" applyAlignment="1">
      <alignment horizontal="left" vertical="center"/>
    </xf>
    <xf numFmtId="166" fontId="8" fillId="0" borderId="38" xfId="1" applyNumberFormat="1" applyFont="1" applyFill="1" applyBorder="1" applyAlignment="1">
      <alignment vertical="center"/>
    </xf>
    <xf numFmtId="0" fontId="10" fillId="0" borderId="67" xfId="0" applyFont="1" applyBorder="1" applyAlignment="1">
      <alignment vertical="center"/>
    </xf>
    <xf numFmtId="165" fontId="8" fillId="7" borderId="0" xfId="0" applyNumberFormat="1" applyFont="1" applyFill="1" applyAlignment="1">
      <alignment vertical="center"/>
    </xf>
    <xf numFmtId="0" fontId="11" fillId="0" borderId="3" xfId="0" applyFont="1" applyBorder="1" applyAlignment="1">
      <alignment vertical="center"/>
    </xf>
    <xf numFmtId="3" fontId="8" fillId="0" borderId="4" xfId="0" quotePrefix="1" applyNumberFormat="1" applyFont="1" applyBorder="1" applyAlignment="1">
      <alignment horizontal="left" vertical="center"/>
    </xf>
    <xf numFmtId="0" fontId="10" fillId="0" borderId="3" xfId="0" applyFont="1" applyBorder="1" applyAlignment="1">
      <alignment horizontal="left" vertical="center" wrapText="1"/>
    </xf>
    <xf numFmtId="170" fontId="8" fillId="0" borderId="7" xfId="0" applyNumberFormat="1" applyFont="1" applyBorder="1" applyAlignment="1">
      <alignment horizontal="left" vertical="center"/>
    </xf>
    <xf numFmtId="0" fontId="8" fillId="0" borderId="3" xfId="0" applyFont="1" applyBorder="1" applyAlignment="1">
      <alignment vertical="center"/>
    </xf>
    <xf numFmtId="3" fontId="8" fillId="0" borderId="47" xfId="0" applyNumberFormat="1" applyFont="1" applyBorder="1" applyAlignment="1">
      <alignment horizontal="center" vertical="center"/>
    </xf>
    <xf numFmtId="167" fontId="10" fillId="0" borderId="33" xfId="0" applyNumberFormat="1" applyFont="1" applyBorder="1" applyAlignment="1">
      <alignment vertical="center"/>
    </xf>
    <xf numFmtId="9" fontId="8" fillId="0" borderId="9" xfId="0" applyNumberFormat="1" applyFont="1" applyBorder="1" applyAlignment="1">
      <alignment horizontal="center" vertical="center"/>
    </xf>
    <xf numFmtId="167" fontId="10" fillId="3" borderId="70" xfId="0" applyNumberFormat="1" applyFont="1" applyFill="1" applyBorder="1" applyAlignment="1">
      <alignment vertical="center"/>
    </xf>
    <xf numFmtId="167" fontId="10" fillId="0" borderId="4" xfId="0" applyNumberFormat="1" applyFont="1" applyBorder="1" applyAlignment="1">
      <alignment vertical="center"/>
    </xf>
    <xf numFmtId="171" fontId="8" fillId="0" borderId="4" xfId="0" applyNumberFormat="1" applyFont="1" applyBorder="1" applyAlignment="1">
      <alignment horizontal="left" vertical="center"/>
    </xf>
    <xf numFmtId="168" fontId="10" fillId="0" borderId="8" xfId="0" applyNumberFormat="1" applyFont="1" applyBorder="1" applyAlignment="1">
      <alignment vertical="center"/>
    </xf>
    <xf numFmtId="167" fontId="10" fillId="0" borderId="23" xfId="0" applyNumberFormat="1" applyFont="1" applyBorder="1" applyAlignment="1">
      <alignment vertical="center"/>
    </xf>
    <xf numFmtId="0" fontId="8" fillId="5" borderId="7" xfId="3" applyFont="1" applyFill="1" applyBorder="1" applyAlignment="1">
      <alignment horizontal="left" vertical="center"/>
    </xf>
    <xf numFmtId="0" fontId="8" fillId="5" borderId="4" xfId="3" applyFont="1" applyFill="1" applyBorder="1" applyAlignment="1">
      <alignment horizontal="left" vertical="center"/>
    </xf>
    <xf numFmtId="3" fontId="8" fillId="5" borderId="54" xfId="0" applyNumberFormat="1" applyFont="1" applyFill="1" applyBorder="1" applyAlignment="1">
      <alignment vertical="center"/>
    </xf>
    <xf numFmtId="0" fontId="8" fillId="5" borderId="54" xfId="0" applyFont="1" applyFill="1" applyBorder="1" applyAlignment="1">
      <alignment vertical="center"/>
    </xf>
    <xf numFmtId="0" fontId="8" fillId="0" borderId="82" xfId="0" applyFont="1" applyBorder="1" applyAlignment="1">
      <alignment vertical="center"/>
    </xf>
    <xf numFmtId="3" fontId="8" fillId="0" borderId="83" xfId="0" applyNumberFormat="1" applyFont="1" applyBorder="1" applyAlignment="1">
      <alignment horizontal="left" vertical="center"/>
    </xf>
    <xf numFmtId="1" fontId="8" fillId="0" borderId="82" xfId="0" applyNumberFormat="1" applyFont="1" applyBorder="1" applyAlignment="1">
      <alignment horizontal="center" vertical="center"/>
    </xf>
    <xf numFmtId="1" fontId="8" fillId="5" borderId="82" xfId="0" applyNumberFormat="1" applyFont="1" applyFill="1" applyBorder="1" applyAlignment="1">
      <alignment horizontal="center" vertical="center"/>
    </xf>
    <xf numFmtId="3" fontId="8" fillId="0" borderId="82" xfId="0" applyNumberFormat="1" applyFont="1" applyBorder="1" applyAlignment="1">
      <alignment horizontal="right" vertical="center"/>
    </xf>
    <xf numFmtId="174" fontId="8" fillId="5" borderId="82" xfId="0" applyNumberFormat="1" applyFont="1" applyFill="1" applyBorder="1" applyAlignment="1">
      <alignment horizontal="center" vertical="center"/>
    </xf>
    <xf numFmtId="173" fontId="8" fillId="5" borderId="0" xfId="2" applyNumberFormat="1" applyFont="1" applyFill="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3" fontId="8" fillId="0" borderId="26" xfId="0" applyNumberFormat="1" applyFont="1" applyBorder="1" applyAlignment="1">
      <alignment horizontal="left" vertical="center" wrapText="1"/>
    </xf>
    <xf numFmtId="3" fontId="8" fillId="6" borderId="56" xfId="0" applyNumberFormat="1" applyFont="1" applyFill="1" applyBorder="1" applyAlignment="1">
      <alignment horizontal="left" vertical="center" wrapText="1"/>
    </xf>
    <xf numFmtId="3" fontId="8" fillId="0" borderId="38" xfId="0" applyNumberFormat="1" applyFont="1" applyBorder="1" applyAlignment="1">
      <alignment horizontal="left" vertical="center" wrapText="1"/>
    </xf>
    <xf numFmtId="0" fontId="8" fillId="7" borderId="4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2" borderId="38" xfId="0" applyFont="1" applyFill="1" applyBorder="1" applyAlignment="1">
      <alignment horizontal="left" vertical="center" wrapText="1"/>
    </xf>
    <xf numFmtId="3" fontId="8" fillId="5" borderId="7" xfId="0" applyNumberFormat="1" applyFont="1" applyFill="1" applyBorder="1" applyAlignment="1">
      <alignment horizontal="left" vertical="center" wrapText="1"/>
    </xf>
    <xf numFmtId="3" fontId="8" fillId="0" borderId="38" xfId="0" quotePrefix="1"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0" fontId="8" fillId="0" borderId="58" xfId="0" applyFont="1" applyBorder="1" applyAlignment="1">
      <alignment vertical="center" wrapText="1"/>
    </xf>
    <xf numFmtId="3" fontId="8" fillId="0" borderId="14" xfId="0" applyNumberFormat="1" applyFont="1" applyBorder="1" applyAlignment="1">
      <alignment horizontal="left" vertical="center" wrapText="1"/>
    </xf>
    <xf numFmtId="0" fontId="8" fillId="0" borderId="84" xfId="0" applyFont="1" applyBorder="1" applyAlignment="1">
      <alignment horizontal="center" vertical="center"/>
    </xf>
    <xf numFmtId="0" fontId="8" fillId="0" borderId="76" xfId="0" applyFont="1" applyBorder="1" applyAlignment="1">
      <alignment horizontal="center" vertical="center"/>
    </xf>
    <xf numFmtId="9" fontId="8" fillId="0" borderId="64" xfId="0" applyNumberFormat="1" applyFont="1" applyBorder="1" applyAlignment="1">
      <alignment horizontal="center" vertical="center"/>
    </xf>
    <xf numFmtId="173" fontId="8" fillId="5" borderId="6" xfId="0" applyNumberFormat="1" applyFont="1" applyFill="1" applyBorder="1" applyAlignment="1">
      <alignment horizontal="center" vertical="center"/>
    </xf>
    <xf numFmtId="173" fontId="8" fillId="0" borderId="6" xfId="0" applyNumberFormat="1" applyFont="1" applyBorder="1" applyAlignment="1">
      <alignment horizontal="center" vertical="center"/>
    </xf>
    <xf numFmtId="3" fontId="8" fillId="0" borderId="77" xfId="0" applyNumberFormat="1" applyFont="1" applyBorder="1" applyAlignment="1">
      <alignment vertical="center"/>
    </xf>
    <xf numFmtId="3" fontId="8" fillId="0" borderId="77" xfId="0" applyNumberFormat="1" applyFont="1" applyBorder="1" applyAlignment="1">
      <alignment horizontal="center" vertical="center"/>
    </xf>
    <xf numFmtId="0" fontId="8" fillId="0" borderId="77" xfId="0" applyFont="1" applyBorder="1" applyAlignment="1">
      <alignment vertical="center"/>
    </xf>
    <xf numFmtId="0" fontId="8" fillId="5" borderId="4" xfId="0" applyFont="1" applyFill="1" applyBorder="1" applyAlignment="1">
      <alignment horizontal="left" vertical="center" wrapText="1"/>
    </xf>
    <xf numFmtId="0" fontId="8" fillId="0" borderId="33" xfId="0" applyFont="1" applyBorder="1" applyAlignment="1">
      <alignment horizontal="left" vertical="center" wrapText="1"/>
    </xf>
    <xf numFmtId="0" fontId="10" fillId="0" borderId="2" xfId="0" applyFont="1" applyBorder="1" applyAlignment="1">
      <alignment horizontal="left" vertical="center"/>
    </xf>
    <xf numFmtId="0" fontId="8" fillId="0" borderId="57" xfId="0" applyFont="1" applyBorder="1" applyAlignment="1">
      <alignment horizontal="center" vertical="center"/>
    </xf>
    <xf numFmtId="0" fontId="8" fillId="0" borderId="57" xfId="0" applyFont="1" applyBorder="1" applyAlignment="1">
      <alignment vertical="center"/>
    </xf>
    <xf numFmtId="0" fontId="8" fillId="0" borderId="39" xfId="0" applyFont="1" applyBorder="1" applyAlignment="1">
      <alignment vertical="center"/>
    </xf>
    <xf numFmtId="0" fontId="8" fillId="0" borderId="10" xfId="0" applyFont="1" applyBorder="1" applyAlignment="1">
      <alignment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6" fontId="8" fillId="0" borderId="1" xfId="1" applyNumberFormat="1" applyFont="1" applyBorder="1" applyAlignment="1">
      <alignment horizontal="right" vertical="center"/>
    </xf>
    <xf numFmtId="166" fontId="8" fillId="0" borderId="1" xfId="1" applyNumberFormat="1" applyFont="1" applyFill="1" applyBorder="1" applyAlignment="1">
      <alignment horizontal="right" vertical="center"/>
    </xf>
    <xf numFmtId="3" fontId="8" fillId="0" borderId="38" xfId="0" applyNumberFormat="1" applyFont="1" applyBorder="1" applyAlignment="1">
      <alignment vertical="center" wrapText="1"/>
    </xf>
    <xf numFmtId="3" fontId="8" fillId="6" borderId="48" xfId="0" applyNumberFormat="1" applyFont="1" applyFill="1" applyBorder="1" applyAlignment="1">
      <alignment horizontal="left" vertical="center" wrapText="1"/>
    </xf>
    <xf numFmtId="3" fontId="8" fillId="0" borderId="33" xfId="0" applyNumberFormat="1" applyFont="1" applyBorder="1" applyAlignment="1">
      <alignment horizontal="left" vertical="center" wrapText="1"/>
    </xf>
    <xf numFmtId="0" fontId="8" fillId="7" borderId="71" xfId="0" applyFont="1" applyFill="1" applyBorder="1" applyAlignment="1">
      <alignment horizontal="right" vertical="center" wrapText="1"/>
    </xf>
    <xf numFmtId="0" fontId="8" fillId="7" borderId="48" xfId="0" applyFont="1" applyFill="1" applyBorder="1" applyAlignment="1">
      <alignment horizontal="right" vertical="center" wrapText="1"/>
    </xf>
    <xf numFmtId="3" fontId="8" fillId="7" borderId="48" xfId="0" applyNumberFormat="1" applyFont="1" applyFill="1" applyBorder="1" applyAlignment="1">
      <alignment horizontal="right" vertical="center" wrapText="1"/>
    </xf>
    <xf numFmtId="3" fontId="8" fillId="0" borderId="7" xfId="0" quotePrefix="1" applyNumberFormat="1" applyFont="1" applyBorder="1" applyAlignment="1">
      <alignment horizontal="left" vertical="center" wrapText="1"/>
    </xf>
    <xf numFmtId="3" fontId="8" fillId="5" borderId="7" xfId="0" applyNumberFormat="1" applyFont="1" applyFill="1" applyBorder="1" applyAlignment="1">
      <alignment horizontal="left" vertical="center"/>
    </xf>
    <xf numFmtId="4" fontId="8" fillId="5" borderId="41" xfId="0" applyNumberFormat="1" applyFont="1" applyFill="1" applyBorder="1" applyAlignment="1">
      <alignment horizontal="center" vertical="center"/>
    </xf>
    <xf numFmtId="9" fontId="8" fillId="5" borderId="30" xfId="0" applyNumberFormat="1" applyFont="1" applyFill="1" applyBorder="1" applyAlignment="1">
      <alignment horizontal="center" vertical="center"/>
    </xf>
    <xf numFmtId="173" fontId="8" fillId="5" borderId="30" xfId="0" applyNumberFormat="1" applyFont="1" applyFill="1" applyBorder="1" applyAlignment="1">
      <alignment horizontal="center" vertical="center"/>
    </xf>
    <xf numFmtId="3" fontId="8" fillId="6" borderId="77" xfId="0" applyNumberFormat="1" applyFont="1" applyFill="1" applyBorder="1" applyAlignment="1">
      <alignment horizontal="center" vertical="center"/>
    </xf>
    <xf numFmtId="0" fontId="12" fillId="7" borderId="77" xfId="0" applyFont="1" applyFill="1" applyBorder="1" applyAlignment="1" applyProtection="1">
      <alignment horizontal="center" vertical="center"/>
      <protection locked="0"/>
    </xf>
    <xf numFmtId="3" fontId="8" fillId="7" borderId="69" xfId="0" applyNumberFormat="1" applyFont="1" applyFill="1" applyBorder="1" applyAlignment="1" applyProtection="1">
      <alignment horizontal="center" vertical="center"/>
      <protection locked="0"/>
    </xf>
    <xf numFmtId="0" fontId="8" fillId="0" borderId="26" xfId="0" applyFont="1" applyBorder="1" applyAlignment="1">
      <alignment vertical="center"/>
    </xf>
    <xf numFmtId="0" fontId="8" fillId="0" borderId="26" xfId="0" applyFont="1" applyBorder="1" applyAlignment="1">
      <alignment vertical="center" wrapText="1"/>
    </xf>
    <xf numFmtId="0" fontId="8" fillId="0" borderId="38" xfId="0" applyFont="1" applyBorder="1" applyAlignment="1">
      <alignment vertical="center" wrapText="1"/>
    </xf>
    <xf numFmtId="0" fontId="8" fillId="0" borderId="11" xfId="0" applyFont="1" applyBorder="1" applyAlignment="1">
      <alignment vertical="center" wrapText="1"/>
    </xf>
    <xf numFmtId="0" fontId="8" fillId="6" borderId="56" xfId="0" applyFont="1" applyFill="1" applyBorder="1" applyAlignment="1">
      <alignment horizontal="left" vertical="center"/>
    </xf>
    <xf numFmtId="4" fontId="8" fillId="5" borderId="87" xfId="0" applyNumberFormat="1" applyFont="1" applyFill="1" applyBorder="1" applyAlignment="1">
      <alignment horizontal="center" vertical="center"/>
    </xf>
    <xf numFmtId="9" fontId="8" fillId="5" borderId="88" xfId="0" applyNumberFormat="1" applyFont="1" applyFill="1" applyBorder="1" applyAlignment="1">
      <alignment horizontal="center" vertical="center"/>
    </xf>
    <xf numFmtId="3" fontId="8" fillId="5" borderId="90" xfId="0" applyNumberFormat="1" applyFont="1" applyFill="1" applyBorder="1" applyAlignment="1">
      <alignment vertical="center"/>
    </xf>
    <xf numFmtId="9" fontId="8" fillId="5" borderId="64" xfId="0" applyNumberFormat="1" applyFont="1" applyFill="1" applyBorder="1" applyAlignment="1">
      <alignment horizontal="center" vertical="center"/>
    </xf>
    <xf numFmtId="3" fontId="8" fillId="5" borderId="8" xfId="0" applyNumberFormat="1" applyFont="1" applyFill="1" applyBorder="1" applyAlignment="1">
      <alignment vertical="center"/>
    </xf>
    <xf numFmtId="3" fontId="10" fillId="0" borderId="8" xfId="0" applyNumberFormat="1" applyFont="1" applyBorder="1" applyAlignment="1">
      <alignment vertical="center"/>
    </xf>
    <xf numFmtId="167" fontId="10" fillId="7" borderId="8" xfId="0" applyNumberFormat="1" applyFont="1" applyFill="1" applyBorder="1" applyAlignment="1">
      <alignment vertical="center"/>
    </xf>
    <xf numFmtId="168" fontId="10" fillId="7" borderId="8" xfId="0" applyNumberFormat="1" applyFont="1" applyFill="1" applyBorder="1" applyAlignment="1">
      <alignment vertical="center"/>
    </xf>
    <xf numFmtId="9" fontId="8" fillId="0" borderId="91" xfId="0" applyNumberFormat="1" applyFont="1" applyBorder="1" applyAlignment="1">
      <alignment horizontal="center" vertical="center"/>
    </xf>
    <xf numFmtId="0" fontId="8" fillId="0" borderId="92" xfId="0" applyFont="1" applyBorder="1" applyAlignment="1">
      <alignment horizontal="center" vertical="center"/>
    </xf>
    <xf numFmtId="3" fontId="8" fillId="0" borderId="61" xfId="0" applyNumberFormat="1" applyFont="1" applyBorder="1" applyAlignment="1">
      <alignment vertical="center"/>
    </xf>
    <xf numFmtId="4" fontId="8" fillId="0" borderId="63" xfId="0" applyNumberFormat="1" applyFont="1" applyBorder="1" applyAlignment="1">
      <alignment horizontal="center" vertical="center"/>
    </xf>
    <xf numFmtId="9" fontId="8" fillId="0" borderId="93" xfId="0" applyNumberFormat="1" applyFont="1" applyBorder="1" applyAlignment="1">
      <alignment horizontal="center" vertical="center"/>
    </xf>
    <xf numFmtId="3" fontId="8" fillId="0" borderId="94" xfId="0" applyNumberFormat="1" applyFont="1" applyBorder="1" applyAlignment="1">
      <alignment vertical="center"/>
    </xf>
    <xf numFmtId="3" fontId="8" fillId="0" borderId="2" xfId="0" applyNumberFormat="1" applyFont="1" applyBorder="1" applyAlignment="1">
      <alignment horizontal="center" vertical="center"/>
    </xf>
    <xf numFmtId="166" fontId="8" fillId="0" borderId="26" xfId="1" applyNumberFormat="1" applyFont="1" applyBorder="1" applyAlignment="1">
      <alignment horizontal="right" vertical="center"/>
    </xf>
    <xf numFmtId="0" fontId="12" fillId="0" borderId="80" xfId="0" applyFont="1" applyBorder="1" applyAlignment="1">
      <alignment horizontal="center" vertical="center"/>
    </xf>
    <xf numFmtId="0" fontId="8" fillId="5" borderId="89" xfId="3" applyFont="1" applyFill="1" applyBorder="1" applyAlignment="1">
      <alignment horizontal="left" vertical="center"/>
    </xf>
    <xf numFmtId="3" fontId="10" fillId="0" borderId="5" xfId="0" applyNumberFormat="1" applyFont="1" applyBorder="1" applyAlignment="1">
      <alignment vertical="center"/>
    </xf>
    <xf numFmtId="3" fontId="10" fillId="0" borderId="64" xfId="0" applyNumberFormat="1" applyFont="1" applyBorder="1" applyAlignment="1">
      <alignment vertical="center"/>
    </xf>
    <xf numFmtId="168" fontId="10" fillId="0" borderId="5" xfId="0" applyNumberFormat="1" applyFont="1" applyBorder="1" applyAlignment="1">
      <alignment vertical="center"/>
    </xf>
    <xf numFmtId="168" fontId="10" fillId="0" borderId="64" xfId="0" applyNumberFormat="1" applyFont="1" applyBorder="1" applyAlignment="1">
      <alignment vertical="center"/>
    </xf>
    <xf numFmtId="3" fontId="8" fillId="0" borderId="25" xfId="0" applyNumberFormat="1" applyFont="1" applyBorder="1" applyAlignment="1">
      <alignment vertical="center"/>
    </xf>
    <xf numFmtId="3" fontId="8" fillId="0" borderId="91" xfId="0" applyNumberFormat="1" applyFont="1" applyBorder="1" applyAlignment="1">
      <alignment vertical="center"/>
    </xf>
    <xf numFmtId="3" fontId="8" fillId="0" borderId="92" xfId="0" applyNumberFormat="1" applyFont="1" applyBorder="1" applyAlignment="1">
      <alignment vertical="center"/>
    </xf>
    <xf numFmtId="167" fontId="10" fillId="0" borderId="5" xfId="0" applyNumberFormat="1" applyFont="1" applyBorder="1" applyAlignment="1">
      <alignment vertical="center"/>
    </xf>
    <xf numFmtId="167" fontId="10" fillId="0" borderId="64" xfId="0" applyNumberFormat="1" applyFont="1" applyBorder="1" applyAlignment="1">
      <alignment vertical="center"/>
    </xf>
    <xf numFmtId="3" fontId="8" fillId="0" borderId="63" xfId="0" applyNumberFormat="1" applyFont="1" applyBorder="1" applyAlignment="1">
      <alignment vertical="center"/>
    </xf>
    <xf numFmtId="3" fontId="8" fillId="0" borderId="93" xfId="0" applyNumberFormat="1" applyFont="1" applyBorder="1" applyAlignment="1">
      <alignment vertical="center"/>
    </xf>
    <xf numFmtId="167" fontId="10" fillId="0" borderId="8" xfId="0" applyNumberFormat="1" applyFont="1" applyBorder="1" applyAlignment="1">
      <alignment vertical="center"/>
    </xf>
    <xf numFmtId="167" fontId="10" fillId="0" borderId="94" xfId="0" applyNumberFormat="1" applyFont="1" applyBorder="1" applyAlignment="1">
      <alignment vertical="center"/>
    </xf>
    <xf numFmtId="9" fontId="8" fillId="0" borderId="85" xfId="0" applyNumberFormat="1" applyFont="1" applyBorder="1" applyAlignment="1">
      <alignment horizontal="center" vertical="center"/>
    </xf>
    <xf numFmtId="167" fontId="10" fillId="0" borderId="50" xfId="0" applyNumberFormat="1" applyFont="1" applyBorder="1" applyAlignment="1">
      <alignment vertical="center"/>
    </xf>
    <xf numFmtId="10" fontId="8" fillId="0" borderId="64" xfId="0" applyNumberFormat="1" applyFont="1" applyBorder="1" applyAlignment="1">
      <alignment horizontal="center" vertical="center"/>
    </xf>
    <xf numFmtId="0" fontId="8" fillId="0" borderId="8" xfId="0" applyFont="1" applyBorder="1" applyAlignment="1">
      <alignment vertical="center"/>
    </xf>
    <xf numFmtId="3" fontId="8" fillId="5" borderId="87" xfId="0" applyNumberFormat="1" applyFont="1" applyFill="1" applyBorder="1" applyAlignment="1">
      <alignment vertical="center"/>
    </xf>
    <xf numFmtId="3" fontId="8" fillId="5" borderId="88" xfId="0" applyNumberFormat="1" applyFont="1" applyFill="1" applyBorder="1" applyAlignment="1">
      <alignment vertical="center"/>
    </xf>
    <xf numFmtId="10" fontId="8" fillId="5" borderId="88" xfId="0" applyNumberFormat="1" applyFont="1" applyFill="1" applyBorder="1" applyAlignment="1">
      <alignment horizontal="center" vertical="center"/>
    </xf>
    <xf numFmtId="0" fontId="8" fillId="5" borderId="90" xfId="0" applyFont="1" applyFill="1" applyBorder="1" applyAlignment="1">
      <alignment vertical="center"/>
    </xf>
    <xf numFmtId="3" fontId="8" fillId="5" borderId="0" xfId="0" applyNumberFormat="1" applyFont="1" applyFill="1" applyAlignment="1">
      <alignment horizontal="left" vertical="center"/>
    </xf>
    <xf numFmtId="3" fontId="8" fillId="5" borderId="64" xfId="0" applyNumberFormat="1" applyFont="1" applyFill="1" applyBorder="1" applyAlignment="1">
      <alignment vertical="center"/>
    </xf>
    <xf numFmtId="10" fontId="8" fillId="5" borderId="64" xfId="0" applyNumberFormat="1" applyFont="1" applyFill="1" applyBorder="1" applyAlignment="1">
      <alignment horizontal="center" vertical="center"/>
    </xf>
    <xf numFmtId="0" fontId="8" fillId="5" borderId="8" xfId="0" applyFont="1" applyFill="1" applyBorder="1" applyAlignment="1">
      <alignment vertical="center"/>
    </xf>
    <xf numFmtId="0" fontId="12" fillId="6" borderId="77" xfId="0" applyFont="1" applyFill="1" applyBorder="1" applyAlignment="1">
      <alignment horizontal="center" vertical="center"/>
    </xf>
    <xf numFmtId="0" fontId="8" fillId="0" borderId="40" xfId="0" applyFont="1" applyBorder="1" applyAlignment="1">
      <alignment horizontal="center" vertical="center"/>
    </xf>
    <xf numFmtId="3" fontId="8" fillId="0" borderId="49" xfId="0" applyNumberFormat="1" applyFont="1" applyBorder="1" applyAlignment="1">
      <alignment vertical="center"/>
    </xf>
    <xf numFmtId="3" fontId="8" fillId="7" borderId="42" xfId="0" applyNumberFormat="1" applyFont="1" applyFill="1" applyBorder="1" applyAlignment="1">
      <alignment vertical="center"/>
    </xf>
    <xf numFmtId="3" fontId="8" fillId="7" borderId="42" xfId="0" applyNumberFormat="1" applyFont="1" applyFill="1" applyBorder="1" applyAlignment="1">
      <alignment horizontal="center" vertical="center"/>
    </xf>
    <xf numFmtId="0" fontId="12" fillId="7" borderId="77" xfId="0" applyFont="1" applyFill="1" applyBorder="1" applyAlignment="1">
      <alignment vertical="center"/>
    </xf>
    <xf numFmtId="0" fontId="12" fillId="7" borderId="77" xfId="0" applyFont="1" applyFill="1" applyBorder="1" applyAlignment="1">
      <alignment horizontal="center" vertical="center"/>
    </xf>
    <xf numFmtId="0" fontId="8" fillId="7" borderId="77" xfId="0" applyFont="1" applyFill="1" applyBorder="1" applyAlignment="1">
      <alignment horizontal="center" vertical="center"/>
    </xf>
    <xf numFmtId="3" fontId="8" fillId="7" borderId="69" xfId="0" applyNumberFormat="1" applyFont="1" applyFill="1" applyBorder="1" applyAlignment="1" applyProtection="1">
      <alignment horizontal="right" vertical="center"/>
      <protection locked="0"/>
    </xf>
    <xf numFmtId="3" fontId="8" fillId="7" borderId="69" xfId="0" applyNumberFormat="1" applyFont="1" applyFill="1" applyBorder="1" applyAlignment="1">
      <alignment horizontal="center" vertical="center"/>
    </xf>
    <xf numFmtId="3" fontId="8" fillId="7" borderId="69" xfId="0" applyNumberFormat="1" applyFont="1" applyFill="1" applyBorder="1" applyAlignment="1">
      <alignment horizontal="right" vertical="center"/>
    </xf>
    <xf numFmtId="3" fontId="8" fillId="7" borderId="42" xfId="0" applyNumberFormat="1" applyFont="1" applyFill="1" applyBorder="1" applyAlignment="1" applyProtection="1">
      <alignment horizontal="center" vertical="center"/>
      <protection locked="0"/>
    </xf>
    <xf numFmtId="3" fontId="8" fillId="7" borderId="42" xfId="0" applyNumberFormat="1" applyFont="1" applyFill="1" applyBorder="1" applyAlignment="1" applyProtection="1">
      <alignment horizontal="right" vertical="center"/>
      <protection locked="0"/>
    </xf>
    <xf numFmtId="3" fontId="8" fillId="7" borderId="42" xfId="0" applyNumberFormat="1" applyFont="1" applyFill="1" applyBorder="1" applyAlignment="1">
      <alignment horizontal="right" vertical="center"/>
    </xf>
    <xf numFmtId="166" fontId="10" fillId="7" borderId="48" xfId="1" applyNumberFormat="1" applyFont="1" applyFill="1" applyBorder="1" applyAlignment="1" applyProtection="1">
      <alignment horizontal="right" vertical="center"/>
    </xf>
    <xf numFmtId="0" fontId="10" fillId="7" borderId="77" xfId="0" applyFont="1" applyFill="1" applyBorder="1" applyAlignment="1">
      <alignment horizontal="right" vertical="center"/>
    </xf>
    <xf numFmtId="0" fontId="8" fillId="7" borderId="77" xfId="0" applyFont="1" applyFill="1" applyBorder="1" applyAlignment="1">
      <alignment horizontal="right" vertical="center"/>
    </xf>
    <xf numFmtId="0" fontId="8" fillId="7" borderId="77" xfId="0" applyFont="1" applyFill="1" applyBorder="1" applyAlignment="1" applyProtection="1">
      <alignment horizontal="right" vertical="center"/>
      <protection locked="0"/>
    </xf>
    <xf numFmtId="0" fontId="8" fillId="7" borderId="77" xfId="0" applyFont="1" applyFill="1" applyBorder="1" applyAlignment="1" applyProtection="1">
      <alignment horizontal="center" vertical="center"/>
      <protection locked="0"/>
    </xf>
    <xf numFmtId="0" fontId="12" fillId="7" borderId="77" xfId="0" applyFont="1" applyFill="1" applyBorder="1" applyAlignment="1" applyProtection="1">
      <alignment horizontal="right" vertical="center"/>
      <protection locked="0"/>
    </xf>
    <xf numFmtId="0" fontId="12" fillId="7" borderId="77" xfId="0" applyFont="1" applyFill="1" applyBorder="1" applyAlignment="1">
      <alignment horizontal="right" vertical="center"/>
    </xf>
    <xf numFmtId="167" fontId="10" fillId="7" borderId="42" xfId="1" applyNumberFormat="1" applyFont="1" applyFill="1" applyBorder="1" applyAlignment="1" applyProtection="1">
      <alignment horizontal="right" vertical="center"/>
    </xf>
    <xf numFmtId="167" fontId="10" fillId="7" borderId="77" xfId="1" applyNumberFormat="1" applyFont="1" applyFill="1" applyBorder="1" applyAlignment="1" applyProtection="1">
      <alignment horizontal="right" vertical="center"/>
    </xf>
    <xf numFmtId="0" fontId="12" fillId="7" borderId="96" xfId="0" applyFont="1" applyFill="1" applyBorder="1" applyAlignment="1">
      <alignment horizontal="center" vertical="center"/>
    </xf>
    <xf numFmtId="0" fontId="12" fillId="6" borderId="77" xfId="0" applyFont="1" applyFill="1" applyBorder="1" applyAlignment="1">
      <alignment vertical="center"/>
    </xf>
    <xf numFmtId="0" fontId="8" fillId="7" borderId="96" xfId="0" applyFont="1" applyFill="1" applyBorder="1" applyAlignment="1">
      <alignment horizontal="center" vertical="center"/>
    </xf>
    <xf numFmtId="4" fontId="8" fillId="6" borderId="42" xfId="0" applyNumberFormat="1" applyFont="1" applyFill="1" applyBorder="1" applyAlignment="1">
      <alignment horizontal="center" vertical="center"/>
    </xf>
    <xf numFmtId="9" fontId="8" fillId="6" borderId="77" xfId="0" applyNumberFormat="1" applyFont="1" applyFill="1" applyBorder="1" applyAlignment="1">
      <alignment horizontal="center" vertical="center"/>
    </xf>
    <xf numFmtId="0" fontId="8" fillId="7" borderId="77" xfId="0" applyFont="1" applyFill="1" applyBorder="1" applyAlignment="1">
      <alignment horizontal="center" vertical="center" wrapText="1"/>
    </xf>
    <xf numFmtId="10" fontId="8" fillId="6" borderId="77" xfId="0" applyNumberFormat="1" applyFont="1" applyFill="1" applyBorder="1" applyAlignment="1">
      <alignment horizontal="center" vertical="center"/>
    </xf>
    <xf numFmtId="3" fontId="8" fillId="0" borderId="41" xfId="0" applyNumberFormat="1" applyFont="1" applyBorder="1" applyAlignment="1" applyProtection="1">
      <alignment vertical="center"/>
      <protection locked="0"/>
    </xf>
    <xf numFmtId="3" fontId="8" fillId="0" borderId="45" xfId="0" applyNumberFormat="1" applyFont="1" applyBorder="1" applyAlignment="1" applyProtection="1">
      <alignment vertical="center"/>
      <protection locked="0"/>
    </xf>
    <xf numFmtId="3" fontId="8" fillId="0" borderId="21" xfId="0" applyNumberFormat="1" applyFont="1" applyBorder="1" applyAlignment="1" applyProtection="1">
      <alignment vertical="center"/>
      <protection locked="0"/>
    </xf>
    <xf numFmtId="3" fontId="8" fillId="0" borderId="5" xfId="0" applyNumberFormat="1" applyFont="1" applyBorder="1" applyAlignment="1" applyProtection="1">
      <alignment vertical="center"/>
      <protection locked="0"/>
    </xf>
    <xf numFmtId="3" fontId="8" fillId="0" borderId="64" xfId="0" applyNumberFormat="1" applyFont="1" applyBorder="1" applyAlignment="1" applyProtection="1">
      <alignment vertical="center"/>
      <protection locked="0"/>
    </xf>
    <xf numFmtId="3" fontId="8" fillId="0" borderId="8" xfId="0" applyNumberFormat="1" applyFont="1" applyBorder="1" applyAlignment="1" applyProtection="1">
      <alignment vertical="center"/>
      <protection locked="0"/>
    </xf>
    <xf numFmtId="167" fontId="10" fillId="0" borderId="5" xfId="0" applyNumberFormat="1" applyFont="1" applyBorder="1" applyAlignment="1">
      <alignment horizontal="right" vertical="center"/>
    </xf>
    <xf numFmtId="167" fontId="10" fillId="0" borderId="64" xfId="0" applyNumberFormat="1" applyFont="1" applyBorder="1" applyAlignment="1">
      <alignment horizontal="right" vertical="center"/>
    </xf>
    <xf numFmtId="167" fontId="10" fillId="0" borderId="5" xfId="0" applyNumberFormat="1" applyFont="1" applyBorder="1" applyAlignment="1">
      <alignment horizontal="center" vertical="center"/>
    </xf>
    <xf numFmtId="167" fontId="10" fillId="0" borderId="64" xfId="0" applyNumberFormat="1" applyFont="1" applyBorder="1" applyAlignment="1">
      <alignment horizontal="center" vertical="center"/>
    </xf>
    <xf numFmtId="167" fontId="10" fillId="0" borderId="8" xfId="0" applyNumberFormat="1" applyFont="1" applyBorder="1" applyAlignment="1">
      <alignment horizontal="center" vertical="center"/>
    </xf>
    <xf numFmtId="9" fontId="8" fillId="0" borderId="8" xfId="2" applyFont="1" applyFill="1" applyBorder="1" applyAlignment="1" applyProtection="1">
      <alignment vertical="center"/>
    </xf>
    <xf numFmtId="3" fontId="8" fillId="5" borderId="45" xfId="0" applyNumberFormat="1" applyFont="1" applyFill="1" applyBorder="1" applyAlignment="1">
      <alignment vertical="center"/>
    </xf>
    <xf numFmtId="168" fontId="10" fillId="0" borderId="5" xfId="0" applyNumberFormat="1" applyFont="1" applyBorder="1" applyAlignment="1">
      <alignment horizontal="center" vertical="center"/>
    </xf>
    <xf numFmtId="168" fontId="10" fillId="0" borderId="64" xfId="0" applyNumberFormat="1" applyFont="1" applyBorder="1" applyAlignment="1">
      <alignment horizontal="center" vertical="center"/>
    </xf>
    <xf numFmtId="3" fontId="8" fillId="0" borderId="25" xfId="0" applyNumberFormat="1" applyFont="1" applyBorder="1" applyAlignment="1" applyProtection="1">
      <alignment vertical="center"/>
      <protection locked="0"/>
    </xf>
    <xf numFmtId="3" fontId="8" fillId="0" borderId="91" xfId="0" applyNumberFormat="1" applyFont="1" applyBorder="1" applyAlignment="1" applyProtection="1">
      <alignment vertical="center"/>
      <protection locked="0"/>
    </xf>
    <xf numFmtId="10" fontId="8" fillId="5" borderId="45" xfId="0" applyNumberFormat="1" applyFont="1" applyFill="1" applyBorder="1" applyAlignment="1">
      <alignment horizontal="center" vertical="center"/>
    </xf>
    <xf numFmtId="0" fontId="8" fillId="5" borderId="21" xfId="0" applyFont="1" applyFill="1" applyBorder="1" applyAlignment="1">
      <alignment vertical="center"/>
    </xf>
    <xf numFmtId="0" fontId="10" fillId="7" borderId="77" xfId="0" applyFont="1" applyFill="1" applyBorder="1" applyAlignment="1">
      <alignment horizontal="center" vertical="center"/>
    </xf>
    <xf numFmtId="167" fontId="10" fillId="7" borderId="48" xfId="0" applyNumberFormat="1" applyFont="1" applyFill="1" applyBorder="1" applyAlignment="1">
      <alignment vertical="center"/>
    </xf>
    <xf numFmtId="175" fontId="8" fillId="0" borderId="6" xfId="0" applyNumberFormat="1" applyFont="1" applyBorder="1" applyAlignment="1">
      <alignment horizontal="center" vertical="center"/>
    </xf>
    <xf numFmtId="175" fontId="8" fillId="5" borderId="30" xfId="0" applyNumberFormat="1" applyFont="1" applyFill="1" applyBorder="1" applyAlignment="1">
      <alignment horizontal="center" vertical="center"/>
    </xf>
    <xf numFmtId="175" fontId="8" fillId="5" borderId="6" xfId="0" applyNumberFormat="1" applyFont="1" applyFill="1" applyBorder="1" applyAlignment="1">
      <alignment horizontal="center" vertical="center"/>
    </xf>
    <xf numFmtId="3" fontId="8" fillId="0" borderId="3" xfId="0" applyNumberFormat="1" applyFont="1" applyBorder="1" applyAlignment="1">
      <alignment horizontal="center" vertical="center"/>
    </xf>
    <xf numFmtId="0" fontId="8" fillId="0" borderId="88" xfId="0" applyFont="1" applyBorder="1" applyAlignment="1">
      <alignment horizontal="center" vertical="center"/>
    </xf>
    <xf numFmtId="3" fontId="8" fillId="0" borderId="97" xfId="0" applyNumberFormat="1" applyFont="1" applyBorder="1" applyAlignment="1">
      <alignment vertical="center"/>
    </xf>
    <xf numFmtId="4" fontId="8" fillId="6" borderId="42" xfId="0" applyNumberFormat="1" applyFont="1" applyFill="1" applyBorder="1" applyAlignment="1">
      <alignment vertical="center"/>
    </xf>
    <xf numFmtId="9" fontId="8" fillId="6" borderId="77" xfId="0" applyNumberFormat="1" applyFont="1" applyFill="1" applyBorder="1" applyAlignment="1">
      <alignment vertical="center"/>
    </xf>
    <xf numFmtId="0" fontId="11" fillId="7" borderId="42" xfId="0" applyFont="1" applyFill="1" applyBorder="1" applyAlignment="1" applyProtection="1">
      <alignment vertical="center"/>
      <protection locked="0"/>
    </xf>
    <xf numFmtId="4" fontId="8" fillId="4" borderId="19" xfId="0" applyNumberFormat="1" applyFont="1" applyFill="1" applyBorder="1" applyAlignment="1">
      <alignment horizontal="center" vertical="center"/>
    </xf>
    <xf numFmtId="0" fontId="8" fillId="8" borderId="7" xfId="0" applyFont="1" applyFill="1" applyBorder="1" applyAlignment="1">
      <alignment horizontal="left" vertical="center" wrapText="1"/>
    </xf>
    <xf numFmtId="0" fontId="10" fillId="5" borderId="39" xfId="0" applyFont="1" applyFill="1" applyBorder="1" applyAlignment="1">
      <alignment vertical="center"/>
    </xf>
    <xf numFmtId="0" fontId="8" fillId="5" borderId="47" xfId="0" applyFont="1" applyFill="1" applyBorder="1" applyAlignment="1">
      <alignment horizontal="center" vertical="center"/>
    </xf>
    <xf numFmtId="3" fontId="8" fillId="5" borderId="38" xfId="0" applyNumberFormat="1" applyFont="1" applyFill="1" applyBorder="1" applyAlignment="1">
      <alignment vertical="center"/>
    </xf>
    <xf numFmtId="3" fontId="8" fillId="5" borderId="39" xfId="0" applyNumberFormat="1" applyFont="1" applyFill="1" applyBorder="1" applyAlignment="1">
      <alignment horizontal="center" vertical="center"/>
    </xf>
    <xf numFmtId="0" fontId="8" fillId="5" borderId="0" xfId="3" applyFont="1" applyFill="1" applyBorder="1" applyAlignment="1">
      <alignment horizontal="center" vertical="center"/>
    </xf>
    <xf numFmtId="166" fontId="8" fillId="5" borderId="38" xfId="1" applyNumberFormat="1" applyFont="1" applyFill="1" applyBorder="1" applyAlignment="1">
      <alignment horizontal="right" vertical="center"/>
    </xf>
    <xf numFmtId="0" fontId="8" fillId="5" borderId="33" xfId="3" applyFont="1" applyFill="1" applyBorder="1" applyAlignment="1">
      <alignment horizontal="left" vertical="center"/>
    </xf>
    <xf numFmtId="3" fontId="8" fillId="5" borderId="19" xfId="0" applyNumberFormat="1" applyFont="1" applyFill="1" applyBorder="1" applyAlignment="1">
      <alignment vertical="center"/>
    </xf>
    <xf numFmtId="3" fontId="8" fillId="0" borderId="10" xfId="0" applyNumberFormat="1" applyFont="1" applyBorder="1" applyAlignment="1">
      <alignment vertical="center"/>
    </xf>
    <xf numFmtId="3" fontId="8" fillId="0" borderId="15" xfId="0" applyNumberFormat="1" applyFont="1" applyBorder="1" applyAlignment="1">
      <alignment vertical="center"/>
    </xf>
    <xf numFmtId="4" fontId="8" fillId="0" borderId="19" xfId="0" applyNumberFormat="1" applyFont="1" applyBorder="1" applyAlignment="1">
      <alignment vertical="center"/>
    </xf>
    <xf numFmtId="4" fontId="8" fillId="0" borderId="65" xfId="0" applyNumberFormat="1" applyFont="1" applyBorder="1" applyAlignment="1">
      <alignment vertical="center"/>
    </xf>
    <xf numFmtId="4" fontId="8" fillId="0" borderId="39" xfId="0" applyNumberFormat="1" applyFont="1" applyBorder="1" applyAlignment="1">
      <alignment vertical="center"/>
    </xf>
    <xf numFmtId="4" fontId="8" fillId="5" borderId="19" xfId="0" applyNumberFormat="1" applyFont="1" applyFill="1" applyBorder="1" applyAlignment="1">
      <alignment vertical="center"/>
    </xf>
    <xf numFmtId="4" fontId="8" fillId="4" borderId="19" xfId="0" applyNumberFormat="1" applyFont="1" applyFill="1" applyBorder="1" applyAlignment="1">
      <alignment vertical="center"/>
    </xf>
    <xf numFmtId="4" fontId="8" fillId="0" borderId="22" xfId="0" applyNumberFormat="1" applyFont="1" applyBorder="1" applyAlignment="1">
      <alignment vertical="center"/>
    </xf>
    <xf numFmtId="0" fontId="12" fillId="0" borderId="98" xfId="0" applyFont="1" applyBorder="1" applyAlignment="1">
      <alignment vertical="center"/>
    </xf>
    <xf numFmtId="0" fontId="8" fillId="0" borderId="64" xfId="0" applyFont="1" applyBorder="1" applyAlignment="1">
      <alignment vertical="center"/>
    </xf>
    <xf numFmtId="0" fontId="8" fillId="5" borderId="64" xfId="0" applyFont="1" applyFill="1" applyBorder="1" applyAlignment="1">
      <alignment vertical="center"/>
    </xf>
    <xf numFmtId="0" fontId="8" fillId="0" borderId="84" xfId="0" applyFont="1" applyBorder="1" applyAlignment="1">
      <alignment vertical="center"/>
    </xf>
    <xf numFmtId="0" fontId="8" fillId="0" borderId="99" xfId="0" applyFont="1" applyBorder="1" applyAlignment="1">
      <alignment vertical="center"/>
    </xf>
    <xf numFmtId="0" fontId="8" fillId="0" borderId="92" xfId="0" applyFont="1" applyBorder="1" applyAlignment="1">
      <alignment vertical="center"/>
    </xf>
    <xf numFmtId="9" fontId="8" fillId="0" borderId="64" xfId="0" applyNumberFormat="1" applyFont="1" applyBorder="1" applyAlignment="1">
      <alignment vertical="center"/>
    </xf>
    <xf numFmtId="9" fontId="8" fillId="0" borderId="49" xfId="0" applyNumberFormat="1" applyFont="1" applyBorder="1" applyAlignment="1">
      <alignment vertical="center"/>
    </xf>
    <xf numFmtId="9" fontId="8" fillId="0" borderId="84" xfId="0" applyNumberFormat="1" applyFont="1" applyBorder="1" applyAlignment="1">
      <alignment vertical="center"/>
    </xf>
    <xf numFmtId="9" fontId="8" fillId="5" borderId="64" xfId="0" applyNumberFormat="1" applyFont="1" applyFill="1" applyBorder="1" applyAlignment="1">
      <alignment vertical="center"/>
    </xf>
    <xf numFmtId="9" fontId="8" fillId="4" borderId="64" xfId="0" applyNumberFormat="1" applyFont="1" applyFill="1" applyBorder="1" applyAlignment="1">
      <alignment vertical="center"/>
    </xf>
    <xf numFmtId="9" fontId="8" fillId="0" borderId="91" xfId="0" applyNumberFormat="1" applyFont="1" applyBorder="1" applyAlignment="1">
      <alignment vertical="center"/>
    </xf>
    <xf numFmtId="3" fontId="8" fillId="5" borderId="19" xfId="0" applyNumberFormat="1" applyFont="1" applyFill="1" applyBorder="1" applyAlignment="1">
      <alignment horizontal="center" vertical="center"/>
    </xf>
    <xf numFmtId="3" fontId="8" fillId="0" borderId="3" xfId="0" quotePrefix="1" applyNumberFormat="1" applyFont="1" applyBorder="1" applyAlignment="1">
      <alignment horizontal="center" vertical="center"/>
    </xf>
    <xf numFmtId="3" fontId="8" fillId="0" borderId="19" xfId="0" applyNumberFormat="1" applyFont="1" applyBorder="1" applyAlignment="1">
      <alignment horizontal="right" vertical="center"/>
    </xf>
    <xf numFmtId="3" fontId="8" fillId="0" borderId="19" xfId="0" quotePrefix="1" applyNumberFormat="1" applyFont="1" applyBorder="1" applyAlignment="1">
      <alignment horizontal="center" vertical="center"/>
    </xf>
    <xf numFmtId="3" fontId="8" fillId="0" borderId="10" xfId="0" applyNumberFormat="1" applyFont="1" applyBorder="1" applyAlignment="1">
      <alignment horizontal="center" vertical="center"/>
    </xf>
    <xf numFmtId="3" fontId="8" fillId="0" borderId="15" xfId="0" applyNumberFormat="1" applyFont="1" applyBorder="1" applyAlignment="1">
      <alignment horizontal="center" vertical="center"/>
    </xf>
    <xf numFmtId="4" fontId="8" fillId="0" borderId="19" xfId="0" applyNumberFormat="1" applyFont="1" applyBorder="1" applyAlignment="1">
      <alignment horizontal="center" vertical="center"/>
    </xf>
    <xf numFmtId="4" fontId="8" fillId="0" borderId="65"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5" borderId="3" xfId="0" applyFont="1" applyFill="1" applyBorder="1" applyAlignment="1">
      <alignment horizontal="center" vertical="center"/>
    </xf>
    <xf numFmtId="4" fontId="8" fillId="5" borderId="19" xfId="0" applyNumberFormat="1" applyFont="1" applyFill="1" applyBorder="1" applyAlignment="1">
      <alignment horizontal="center" vertical="center"/>
    </xf>
    <xf numFmtId="4" fontId="8" fillId="0" borderId="22" xfId="0" applyNumberFormat="1" applyFont="1" applyBorder="1" applyAlignment="1">
      <alignment horizontal="center" vertical="center"/>
    </xf>
    <xf numFmtId="0" fontId="12" fillId="0" borderId="98" xfId="0" applyFont="1" applyBorder="1" applyAlignment="1">
      <alignment horizontal="center" vertical="center"/>
    </xf>
    <xf numFmtId="0" fontId="8" fillId="0" borderId="99" xfId="0" applyFont="1" applyBorder="1" applyAlignment="1">
      <alignment horizontal="center" vertical="center"/>
    </xf>
    <xf numFmtId="9" fontId="8" fillId="0" borderId="49" xfId="0" applyNumberFormat="1" applyFont="1" applyBorder="1" applyAlignment="1">
      <alignment horizontal="center" vertical="center"/>
    </xf>
    <xf numFmtId="9" fontId="8" fillId="0" borderId="84" xfId="0" applyNumberFormat="1" applyFont="1" applyBorder="1" applyAlignment="1">
      <alignment horizontal="center" vertical="center"/>
    </xf>
    <xf numFmtId="173" fontId="8" fillId="5" borderId="45" xfId="0" applyNumberFormat="1" applyFont="1" applyFill="1" applyBorder="1" applyAlignment="1">
      <alignment horizontal="center" vertical="center"/>
    </xf>
    <xf numFmtId="173" fontId="8" fillId="5" borderId="64" xfId="0" applyNumberFormat="1" applyFont="1" applyFill="1" applyBorder="1" applyAlignment="1">
      <alignment horizontal="center" vertical="center"/>
    </xf>
    <xf numFmtId="173" fontId="8" fillId="0" borderId="64" xfId="0" applyNumberFormat="1" applyFont="1" applyBorder="1" applyAlignment="1">
      <alignment horizontal="center" vertical="center"/>
    </xf>
    <xf numFmtId="4" fontId="8" fillId="5" borderId="3" xfId="0" applyNumberFormat="1" applyFont="1" applyFill="1" applyBorder="1" applyAlignment="1">
      <alignment horizontal="center" vertical="center"/>
    </xf>
    <xf numFmtId="4" fontId="8" fillId="0" borderId="9" xfId="0" applyNumberFormat="1" applyFont="1" applyBorder="1" applyAlignment="1">
      <alignment horizontal="center" vertical="center"/>
    </xf>
    <xf numFmtId="4" fontId="8" fillId="0" borderId="100" xfId="0" applyNumberFormat="1" applyFont="1" applyBorder="1" applyAlignment="1">
      <alignment horizontal="center" vertical="center"/>
    </xf>
    <xf numFmtId="4" fontId="8" fillId="0" borderId="101" xfId="0" applyNumberFormat="1" applyFont="1" applyBorder="1" applyAlignment="1">
      <alignment horizontal="center" vertical="center"/>
    </xf>
    <xf numFmtId="3" fontId="8" fillId="0" borderId="102" xfId="0" applyNumberFormat="1" applyFont="1" applyBorder="1" applyAlignment="1">
      <alignment horizontal="center" vertical="center"/>
    </xf>
    <xf numFmtId="3" fontId="8" fillId="0" borderId="103" xfId="0" applyNumberFormat="1" applyFont="1" applyBorder="1" applyAlignment="1">
      <alignment horizontal="center" vertical="center"/>
    </xf>
    <xf numFmtId="3" fontId="8" fillId="0" borderId="100" xfId="0" applyNumberFormat="1" applyFont="1" applyBorder="1" applyAlignment="1">
      <alignment horizontal="center" vertical="center"/>
    </xf>
    <xf numFmtId="4" fontId="8" fillId="0" borderId="104" xfId="0" applyNumberFormat="1" applyFont="1" applyBorder="1" applyAlignment="1">
      <alignment horizontal="center" vertical="center"/>
    </xf>
    <xf numFmtId="4" fontId="8" fillId="0" borderId="0" xfId="0" applyNumberFormat="1" applyFont="1" applyAlignment="1">
      <alignment horizontal="center" vertical="center"/>
    </xf>
    <xf numFmtId="3" fontId="10" fillId="0" borderId="37" xfId="0" applyNumberFormat="1" applyFont="1" applyBorder="1" applyAlignment="1">
      <alignment horizontal="center" vertical="center" wrapText="1"/>
    </xf>
    <xf numFmtId="3" fontId="8" fillId="0" borderId="65" xfId="0" applyNumberFormat="1" applyFont="1" applyBorder="1" applyAlignment="1">
      <alignment horizontal="center" vertical="center"/>
    </xf>
    <xf numFmtId="3" fontId="8" fillId="5" borderId="3" xfId="0" applyNumberFormat="1" applyFont="1" applyFill="1" applyBorder="1" applyAlignment="1">
      <alignment vertical="center"/>
    </xf>
    <xf numFmtId="3" fontId="8" fillId="0" borderId="65" xfId="0" quotePrefix="1" applyNumberFormat="1" applyFont="1" applyBorder="1" applyAlignment="1">
      <alignment horizontal="center" vertical="center"/>
    </xf>
    <xf numFmtId="3" fontId="8" fillId="0" borderId="65" xfId="0" applyNumberFormat="1" applyFont="1" applyBorder="1" applyAlignment="1">
      <alignment horizontal="right" vertical="center"/>
    </xf>
    <xf numFmtId="3" fontId="8" fillId="5" borderId="3" xfId="0" applyNumberFormat="1" applyFont="1" applyFill="1" applyBorder="1" applyAlignment="1" applyProtection="1">
      <alignment horizontal="center" vertical="center"/>
      <protection locked="0"/>
    </xf>
    <xf numFmtId="3" fontId="8" fillId="0" borderId="22" xfId="0" applyNumberFormat="1" applyFont="1" applyBorder="1" applyAlignment="1">
      <alignment horizontal="center" vertical="center"/>
    </xf>
    <xf numFmtId="3" fontId="8" fillId="5" borderId="65" xfId="0" applyNumberFormat="1" applyFont="1" applyFill="1" applyBorder="1" applyAlignment="1">
      <alignment horizontal="center" vertical="center"/>
    </xf>
    <xf numFmtId="3" fontId="8" fillId="5" borderId="3" xfId="0" applyNumberFormat="1" applyFont="1" applyFill="1" applyBorder="1" applyAlignment="1">
      <alignment horizontal="center" vertical="center"/>
    </xf>
    <xf numFmtId="0" fontId="12" fillId="0" borderId="84" xfId="0" applyFont="1" applyBorder="1" applyAlignment="1">
      <alignment horizontal="center" vertical="center"/>
    </xf>
    <xf numFmtId="0" fontId="8" fillId="7" borderId="105" xfId="0" applyFont="1" applyFill="1" applyBorder="1" applyAlignment="1">
      <alignment horizontal="center" vertical="center"/>
    </xf>
    <xf numFmtId="0" fontId="12" fillId="0" borderId="64" xfId="0" applyFont="1" applyBorder="1" applyAlignment="1">
      <alignment horizontal="center" vertical="center"/>
    </xf>
    <xf numFmtId="0" fontId="8" fillId="0" borderId="49" xfId="0" applyFont="1" applyBorder="1" applyAlignment="1">
      <alignment vertical="center"/>
    </xf>
    <xf numFmtId="0" fontId="8" fillId="5" borderId="45" xfId="0" applyFont="1" applyFill="1" applyBorder="1" applyAlignment="1">
      <alignment vertical="center"/>
    </xf>
    <xf numFmtId="0" fontId="8" fillId="5" borderId="45" xfId="0" applyFont="1" applyFill="1" applyBorder="1" applyAlignment="1" applyProtection="1">
      <alignment horizontal="center" vertical="center"/>
      <protection locked="0"/>
    </xf>
    <xf numFmtId="0" fontId="8" fillId="0" borderId="91" xfId="0" applyFont="1" applyBorder="1" applyAlignment="1">
      <alignment horizontal="center" vertical="center"/>
    </xf>
    <xf numFmtId="9" fontId="8" fillId="5" borderId="45" xfId="0" applyNumberFormat="1" applyFont="1" applyFill="1" applyBorder="1" applyAlignment="1">
      <alignment horizontal="center" vertical="center"/>
    </xf>
    <xf numFmtId="9" fontId="8" fillId="4" borderId="64" xfId="0" applyNumberFormat="1" applyFont="1" applyFill="1" applyBorder="1" applyAlignment="1">
      <alignment horizontal="center" vertical="center"/>
    </xf>
    <xf numFmtId="0" fontId="8" fillId="5" borderId="49" xfId="0" applyFont="1" applyFill="1" applyBorder="1" applyAlignment="1">
      <alignment horizontal="center" vertical="center"/>
    </xf>
    <xf numFmtId="0" fontId="8" fillId="5" borderId="45" xfId="0" applyFont="1" applyFill="1" applyBorder="1" applyAlignment="1">
      <alignment horizontal="center" vertical="center"/>
    </xf>
    <xf numFmtId="0" fontId="12" fillId="0" borderId="28" xfId="0" applyFont="1" applyBorder="1" applyAlignment="1">
      <alignment horizontal="center" vertical="center"/>
    </xf>
    <xf numFmtId="3" fontId="2" fillId="0" borderId="0" xfId="0" applyNumberFormat="1" applyFont="1" applyAlignment="1">
      <alignment vertical="center"/>
    </xf>
    <xf numFmtId="3" fontId="2" fillId="0" borderId="0" xfId="0" applyNumberFormat="1" applyFont="1" applyAlignment="1">
      <alignment horizontal="center" vertical="center"/>
    </xf>
    <xf numFmtId="169" fontId="10" fillId="0" borderId="8" xfId="1" applyNumberFormat="1" applyFont="1" applyFill="1" applyBorder="1" applyAlignment="1">
      <alignment horizontal="right" vertical="center"/>
    </xf>
    <xf numFmtId="166" fontId="16" fillId="0" borderId="8" xfId="1" applyNumberFormat="1" applyFont="1" applyFill="1" applyBorder="1" applyAlignment="1">
      <alignment horizontal="right"/>
    </xf>
    <xf numFmtId="167" fontId="16" fillId="0" borderId="7" xfId="0" applyNumberFormat="1" applyFont="1" applyBorder="1"/>
    <xf numFmtId="1" fontId="8" fillId="5" borderId="6" xfId="0" applyNumberFormat="1" applyFont="1" applyFill="1" applyBorder="1" applyAlignment="1">
      <alignment horizontal="center" vertical="center"/>
    </xf>
    <xf numFmtId="1" fontId="8" fillId="0" borderId="0" xfId="2" applyNumberFormat="1" applyFont="1" applyFill="1" applyBorder="1" applyAlignment="1">
      <alignment vertical="center"/>
    </xf>
    <xf numFmtId="3" fontId="10" fillId="0" borderId="7" xfId="0" applyNumberFormat="1" applyFont="1" applyBorder="1" applyAlignment="1">
      <alignment horizontal="left" vertical="center" wrapText="1"/>
    </xf>
    <xf numFmtId="0" fontId="8" fillId="5" borderId="7" xfId="0" applyFont="1" applyFill="1" applyBorder="1" applyAlignment="1">
      <alignment vertical="center"/>
    </xf>
    <xf numFmtId="0" fontId="8" fillId="5" borderId="33" xfId="0" applyFont="1" applyFill="1" applyBorder="1" applyAlignment="1">
      <alignment vertical="center" wrapText="1"/>
    </xf>
    <xf numFmtId="3" fontId="10" fillId="0" borderId="0" xfId="0" applyNumberFormat="1" applyFont="1" applyAlignment="1" applyProtection="1">
      <alignment vertical="center"/>
      <protection locked="0"/>
    </xf>
    <xf numFmtId="3" fontId="10" fillId="0" borderId="0" xfId="0" applyNumberFormat="1" applyFont="1" applyAlignment="1" applyProtection="1">
      <alignment horizontal="center" vertical="center" wrapText="1"/>
      <protection locked="0"/>
    </xf>
    <xf numFmtId="3" fontId="8" fillId="0" borderId="0" xfId="0" applyNumberFormat="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protection locked="0"/>
    </xf>
    <xf numFmtId="3" fontId="8" fillId="0" borderId="0" xfId="0" quotePrefix="1" applyNumberFormat="1" applyFont="1" applyAlignment="1" applyProtection="1">
      <alignment horizontal="right" vertical="center"/>
      <protection locked="0"/>
    </xf>
    <xf numFmtId="3" fontId="10" fillId="0" borderId="0" xfId="0" applyNumberFormat="1" applyFont="1" applyAlignment="1">
      <alignment horizontal="right" vertical="center"/>
    </xf>
    <xf numFmtId="167" fontId="10" fillId="0" borderId="0" xfId="0" applyNumberFormat="1" applyFont="1" applyAlignment="1">
      <alignment horizontal="right" vertical="center"/>
    </xf>
    <xf numFmtId="167" fontId="10" fillId="0" borderId="0" xfId="0" applyNumberFormat="1" applyFont="1" applyAlignment="1">
      <alignment horizontal="center" vertical="center"/>
    </xf>
    <xf numFmtId="168" fontId="10" fillId="0" borderId="0" xfId="0" applyNumberFormat="1" applyFont="1" applyAlignment="1">
      <alignment horizontal="center" vertical="center"/>
    </xf>
    <xf numFmtId="3" fontId="10" fillId="0" borderId="0" xfId="0" applyNumberFormat="1" applyFont="1" applyAlignment="1">
      <alignment vertical="center" wrapText="1"/>
    </xf>
    <xf numFmtId="167" fontId="10" fillId="0" borderId="0" xfId="0" applyNumberFormat="1" applyFont="1" applyAlignment="1">
      <alignment vertical="center"/>
    </xf>
    <xf numFmtId="168" fontId="10" fillId="0" borderId="0" xfId="0" applyNumberFormat="1" applyFont="1" applyAlignment="1">
      <alignment vertical="center"/>
    </xf>
    <xf numFmtId="3" fontId="8" fillId="0" borderId="57" xfId="0" applyNumberFormat="1" applyFont="1" applyBorder="1" applyAlignment="1">
      <alignment horizontal="left" vertical="center" wrapText="1"/>
    </xf>
    <xf numFmtId="3" fontId="8" fillId="0" borderId="1" xfId="0" applyNumberFormat="1" applyFont="1" applyBorder="1" applyAlignment="1">
      <alignment horizontal="left" vertical="center"/>
    </xf>
    <xf numFmtId="3"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5" fillId="6" borderId="38" xfId="0" applyFont="1" applyFill="1" applyBorder="1" applyAlignment="1">
      <alignment vertical="center" wrapText="1" shrinkToFit="1"/>
    </xf>
    <xf numFmtId="14" fontId="8" fillId="0" borderId="0" xfId="1" applyNumberFormat="1" applyFont="1" applyFill="1" applyBorder="1" applyAlignment="1">
      <alignment horizontal="left" vertical="center" wrapText="1"/>
    </xf>
    <xf numFmtId="3" fontId="10" fillId="0" borderId="2" xfId="0" applyNumberFormat="1" applyFont="1" applyBorder="1" applyAlignment="1">
      <alignment horizontal="center" vertical="center" wrapText="1"/>
    </xf>
    <xf numFmtId="0" fontId="10" fillId="0" borderId="28" xfId="0" applyFont="1" applyBorder="1" applyAlignment="1">
      <alignment horizontal="center" vertical="center" wrapText="1"/>
    </xf>
    <xf numFmtId="3" fontId="10" fillId="0" borderId="26" xfId="0" applyNumberFormat="1" applyFont="1" applyBorder="1" applyAlignment="1">
      <alignment horizontal="center" vertical="center" wrapText="1"/>
    </xf>
    <xf numFmtId="3" fontId="10" fillId="0" borderId="27" xfId="0" applyNumberFormat="1" applyFont="1" applyBorder="1" applyAlignment="1">
      <alignment horizontal="center" vertical="center" wrapText="1"/>
    </xf>
    <xf numFmtId="3" fontId="12" fillId="7" borderId="48" xfId="3" applyNumberFormat="1" applyFont="1" applyFill="1" applyBorder="1" applyAlignment="1">
      <alignment horizontal="left" vertical="center" wrapText="1"/>
    </xf>
    <xf numFmtId="0" fontId="8" fillId="5" borderId="7" xfId="0" applyFont="1" applyFill="1" applyBorder="1" applyAlignment="1">
      <alignment horizontal="left" vertical="center"/>
    </xf>
    <xf numFmtId="0" fontId="12" fillId="5" borderId="89" xfId="3" applyFont="1" applyFill="1" applyBorder="1" applyAlignment="1">
      <alignment vertical="center" wrapText="1"/>
    </xf>
    <xf numFmtId="0" fontId="8" fillId="5" borderId="4" xfId="0" applyFont="1" applyFill="1" applyBorder="1" applyAlignment="1">
      <alignment vertical="center"/>
    </xf>
    <xf numFmtId="0" fontId="12" fillId="5" borderId="7" xfId="3" applyFont="1" applyFill="1" applyBorder="1" applyAlignment="1">
      <alignment horizontal="left" vertical="center" wrapText="1"/>
    </xf>
    <xf numFmtId="0" fontId="12" fillId="0" borderId="38" xfId="3" applyFont="1" applyFill="1" applyBorder="1" applyAlignment="1">
      <alignment horizontal="left" vertical="center" wrapText="1"/>
    </xf>
    <xf numFmtId="0" fontId="12" fillId="7" borderId="48" xfId="3" applyFont="1" applyFill="1" applyBorder="1" applyAlignment="1">
      <alignment horizontal="left" vertical="center" wrapText="1"/>
    </xf>
    <xf numFmtId="3" fontId="8" fillId="5" borderId="4" xfId="0" applyNumberFormat="1" applyFont="1" applyFill="1" applyBorder="1" applyAlignment="1">
      <alignment horizontal="left" vertical="center" wrapText="1"/>
    </xf>
    <xf numFmtId="166" fontId="10" fillId="5" borderId="70" xfId="1" applyNumberFormat="1" applyFont="1" applyFill="1" applyBorder="1" applyAlignment="1" applyProtection="1">
      <alignment horizontal="right" vertical="center"/>
    </xf>
    <xf numFmtId="0" fontId="10" fillId="0" borderId="58" xfId="0" applyFont="1" applyBorder="1" applyAlignment="1">
      <alignment vertical="center" wrapText="1"/>
    </xf>
    <xf numFmtId="1" fontId="10" fillId="0" borderId="21" xfId="1" applyNumberFormat="1" applyFont="1" applyFill="1" applyBorder="1" applyAlignment="1" applyProtection="1">
      <alignment horizontal="right" vertical="center"/>
    </xf>
    <xf numFmtId="14" fontId="8" fillId="0" borderId="0" xfId="1" applyNumberFormat="1" applyFont="1" applyFill="1" applyBorder="1" applyAlignment="1">
      <alignment horizontal="left" vertical="center"/>
    </xf>
    <xf numFmtId="0" fontId="15" fillId="6" borderId="36" xfId="0" applyFont="1" applyFill="1" applyBorder="1" applyAlignment="1">
      <alignment vertical="center" wrapText="1" shrinkToFit="1"/>
    </xf>
    <xf numFmtId="0" fontId="17" fillId="7" borderId="77" xfId="0" applyFont="1" applyFill="1" applyBorder="1" applyAlignment="1">
      <alignment horizontal="center" vertical="center"/>
    </xf>
    <xf numFmtId="0" fontId="12" fillId="0" borderId="89" xfId="3" applyFont="1" applyFill="1" applyBorder="1" applyAlignment="1">
      <alignment vertical="center" wrapText="1"/>
    </xf>
    <xf numFmtId="3" fontId="8" fillId="0" borderId="7" xfId="3" applyNumberFormat="1" applyFont="1" applyFill="1" applyBorder="1" applyAlignment="1">
      <alignment horizontal="left" vertical="center" wrapText="1"/>
    </xf>
    <xf numFmtId="0" fontId="12" fillId="5" borderId="33" xfId="3" applyFont="1" applyFill="1" applyBorder="1" applyAlignment="1">
      <alignment horizontal="left" vertical="center"/>
    </xf>
    <xf numFmtId="0" fontId="12" fillId="5" borderId="89" xfId="3" applyFont="1" applyFill="1" applyBorder="1" applyAlignment="1">
      <alignment horizontal="left" vertical="center"/>
    </xf>
    <xf numFmtId="0" fontId="12" fillId="0" borderId="33" xfId="3" applyFont="1" applyFill="1" applyBorder="1" applyAlignment="1">
      <alignment horizontal="left" vertical="center"/>
    </xf>
    <xf numFmtId="0" fontId="12" fillId="5" borderId="33" xfId="3" applyFont="1" applyFill="1" applyBorder="1" applyAlignment="1">
      <alignment horizontal="left" vertical="center" wrapText="1"/>
    </xf>
    <xf numFmtId="0" fontId="12" fillId="7" borderId="48" xfId="3" applyFont="1" applyFill="1" applyBorder="1" applyAlignment="1">
      <alignment horizontal="left" vertical="center"/>
    </xf>
    <xf numFmtId="3" fontId="8" fillId="0" borderId="39" xfId="0" quotePrefix="1"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30" xfId="0" applyFont="1" applyBorder="1" applyAlignment="1">
      <alignment horizontal="center" vertical="center"/>
    </xf>
    <xf numFmtId="1" fontId="8" fillId="5" borderId="9" xfId="0" applyNumberFormat="1" applyFont="1" applyFill="1" applyBorder="1" applyAlignment="1">
      <alignment horizontal="center" vertical="center"/>
    </xf>
    <xf numFmtId="0" fontId="10" fillId="0" borderId="4" xfId="0" applyFont="1" applyBorder="1" applyAlignment="1">
      <alignment vertical="center"/>
    </xf>
    <xf numFmtId="166" fontId="10" fillId="0" borderId="21" xfId="1" applyNumberFormat="1" applyFont="1" applyFill="1" applyBorder="1" applyAlignment="1" applyProtection="1">
      <alignment horizontal="right" vertical="center"/>
    </xf>
    <xf numFmtId="166" fontId="10" fillId="0" borderId="8" xfId="1" applyNumberFormat="1" applyFont="1" applyFill="1" applyBorder="1" applyAlignment="1" applyProtection="1">
      <alignment horizontal="right" vertical="center"/>
    </xf>
    <xf numFmtId="0" fontId="8" fillId="5" borderId="4" xfId="0" applyFont="1" applyFill="1" applyBorder="1" applyAlignment="1" applyProtection="1">
      <alignment vertical="center"/>
      <protection locked="0"/>
    </xf>
    <xf numFmtId="3" fontId="10" fillId="0" borderId="7" xfId="0" applyNumberFormat="1" applyFont="1" applyBorder="1" applyAlignment="1">
      <alignment horizontal="left" vertical="center"/>
    </xf>
    <xf numFmtId="0" fontId="8" fillId="0" borderId="4" xfId="3" applyFont="1" applyFill="1" applyBorder="1" applyAlignment="1">
      <alignment horizontal="left" vertical="center" wrapText="1"/>
    </xf>
    <xf numFmtId="3" fontId="12" fillId="7" borderId="71" xfId="3" applyNumberFormat="1" applyFont="1" applyFill="1" applyBorder="1" applyAlignment="1">
      <alignment horizontal="left" vertical="center"/>
    </xf>
    <xf numFmtId="0" fontId="12" fillId="5" borderId="7" xfId="3" applyFont="1" applyFill="1" applyBorder="1" applyAlignment="1">
      <alignment horizontal="left" vertical="center"/>
    </xf>
    <xf numFmtId="0" fontId="12" fillId="5" borderId="4" xfId="3" applyFont="1" applyFill="1" applyBorder="1" applyAlignment="1">
      <alignment horizontal="left" vertical="center"/>
    </xf>
    <xf numFmtId="171" fontId="18" fillId="0" borderId="19" xfId="0" applyNumberFormat="1" applyFont="1" applyBorder="1" applyAlignment="1">
      <alignment horizontal="left"/>
    </xf>
    <xf numFmtId="3" fontId="8" fillId="6" borderId="7" xfId="0" applyNumberFormat="1" applyFont="1" applyFill="1" applyBorder="1" applyAlignment="1">
      <alignment horizontal="left" vertical="center"/>
    </xf>
    <xf numFmtId="0" fontId="15" fillId="6" borderId="26" xfId="0" applyFont="1" applyFill="1" applyBorder="1" applyAlignment="1">
      <alignment vertical="center" wrapText="1" shrinkToFit="1"/>
    </xf>
    <xf numFmtId="3" fontId="12" fillId="7" borderId="71" xfId="3" applyNumberFormat="1" applyFont="1" applyFill="1" applyBorder="1" applyAlignment="1">
      <alignment horizontal="left" vertical="center" wrapText="1"/>
    </xf>
    <xf numFmtId="3" fontId="8" fillId="7" borderId="71" xfId="0" applyNumberFormat="1" applyFont="1" applyFill="1" applyBorder="1" applyAlignment="1">
      <alignment horizontal="left" vertical="center" wrapText="1"/>
    </xf>
    <xf numFmtId="3" fontId="12" fillId="6" borderId="48" xfId="3" applyNumberFormat="1" applyFont="1" applyFill="1" applyBorder="1" applyAlignment="1">
      <alignment horizontal="left" vertical="center" wrapText="1"/>
    </xf>
    <xf numFmtId="3" fontId="12" fillId="6" borderId="48" xfId="3" applyNumberFormat="1" applyFont="1" applyFill="1" applyBorder="1" applyAlignment="1">
      <alignment horizontal="left" vertical="center"/>
    </xf>
    <xf numFmtId="0" fontId="8" fillId="5" borderId="95" xfId="0" applyFont="1" applyFill="1" applyBorder="1"/>
    <xf numFmtId="0" fontId="8" fillId="5" borderId="7" xfId="0" applyFont="1" applyFill="1" applyBorder="1"/>
    <xf numFmtId="0" fontId="8" fillId="5" borderId="38" xfId="0" applyFont="1" applyFill="1" applyBorder="1"/>
    <xf numFmtId="171" fontId="18" fillId="0" borderId="9" xfId="0" applyNumberFormat="1" applyFont="1" applyBorder="1" applyAlignment="1">
      <alignment horizontal="left"/>
    </xf>
    <xf numFmtId="9" fontId="10" fillId="0" borderId="21" xfId="2" applyFont="1" applyFill="1" applyBorder="1" applyAlignment="1">
      <alignment vertical="center"/>
    </xf>
    <xf numFmtId="0" fontId="19" fillId="7" borderId="77" xfId="0" applyFont="1" applyFill="1" applyBorder="1" applyAlignment="1">
      <alignment horizontal="center" vertical="center"/>
    </xf>
    <xf numFmtId="0" fontId="8" fillId="7" borderId="71" xfId="0" applyFont="1" applyFill="1" applyBorder="1" applyAlignment="1">
      <alignment horizontal="left" vertical="center" wrapText="1"/>
    </xf>
    <xf numFmtId="0" fontId="12" fillId="0" borderId="33" xfId="3" applyFont="1" applyFill="1" applyBorder="1" applyAlignment="1">
      <alignment horizontal="left" vertical="center" wrapText="1"/>
    </xf>
    <xf numFmtId="4" fontId="10" fillId="0" borderId="5" xfId="0" applyNumberFormat="1" applyFont="1" applyBorder="1" applyAlignment="1">
      <alignment horizontal="center" vertical="center"/>
    </xf>
    <xf numFmtId="0" fontId="10" fillId="0" borderId="6" xfId="0" applyFont="1" applyBorder="1" applyAlignment="1">
      <alignment horizontal="center" vertical="center"/>
    </xf>
    <xf numFmtId="1" fontId="8" fillId="5" borderId="64" xfId="0" applyNumberFormat="1" applyFont="1" applyFill="1" applyBorder="1" applyAlignment="1">
      <alignment horizontal="center" vertical="center"/>
    </xf>
    <xf numFmtId="1" fontId="8" fillId="5" borderId="85" xfId="0" applyNumberFormat="1" applyFont="1" applyFill="1" applyBorder="1" applyAlignment="1">
      <alignment horizontal="center" vertical="center"/>
    </xf>
    <xf numFmtId="166" fontId="10" fillId="0" borderId="7" xfId="1" applyNumberFormat="1" applyFont="1" applyFill="1" applyBorder="1" applyAlignment="1" applyProtection="1">
      <alignment horizontal="right" vertical="center"/>
    </xf>
    <xf numFmtId="4" fontId="8" fillId="0" borderId="5" xfId="0" quotePrefix="1" applyNumberFormat="1" applyFont="1" applyBorder="1" applyAlignment="1">
      <alignment horizontal="center" vertical="center"/>
    </xf>
    <xf numFmtId="3" fontId="8" fillId="0" borderId="89" xfId="0" applyNumberFormat="1" applyFont="1" applyBorder="1" applyAlignment="1">
      <alignment horizontal="left" vertical="center"/>
    </xf>
    <xf numFmtId="167" fontId="10" fillId="0" borderId="8" xfId="0" applyNumberFormat="1" applyFont="1" applyBorder="1" applyAlignment="1">
      <alignment horizontal="right" vertical="center"/>
    </xf>
    <xf numFmtId="1" fontId="8" fillId="0" borderId="6" xfId="0" applyNumberFormat="1" applyFont="1" applyBorder="1" applyAlignment="1">
      <alignment horizontal="center" vertical="center"/>
    </xf>
    <xf numFmtId="3" fontId="10" fillId="0" borderId="9" xfId="0" applyNumberFormat="1" applyFont="1" applyBorder="1" applyAlignment="1">
      <alignment horizontal="left" vertical="center"/>
    </xf>
    <xf numFmtId="0" fontId="10" fillId="0" borderId="53" xfId="0" applyFont="1" applyBorder="1" applyAlignment="1">
      <alignment vertical="center"/>
    </xf>
    <xf numFmtId="0" fontId="10" fillId="0" borderId="35" xfId="0" applyFont="1" applyBorder="1" applyAlignment="1" applyProtection="1">
      <alignment horizontal="center" vertical="center" wrapText="1"/>
      <protection locked="0"/>
    </xf>
    <xf numFmtId="0" fontId="10" fillId="0" borderId="58" xfId="0" applyFont="1" applyBorder="1" applyAlignment="1">
      <alignment vertical="center"/>
    </xf>
    <xf numFmtId="3" fontId="10" fillId="7" borderId="37" xfId="0" applyNumberFormat="1" applyFont="1" applyFill="1" applyBorder="1" applyAlignment="1">
      <alignment horizontal="center" vertical="center" wrapText="1"/>
    </xf>
    <xf numFmtId="3" fontId="10" fillId="7" borderId="68" xfId="0" applyNumberFormat="1" applyFont="1" applyFill="1" applyBorder="1" applyAlignment="1">
      <alignment horizontal="center" vertical="center" wrapText="1"/>
    </xf>
    <xf numFmtId="3" fontId="10" fillId="7" borderId="36" xfId="0" applyNumberFormat="1" applyFont="1" applyFill="1" applyBorder="1" applyAlignment="1">
      <alignment horizontal="center" vertical="center" wrapText="1"/>
    </xf>
    <xf numFmtId="3" fontId="11" fillId="6" borderId="37" xfId="3" applyNumberFormat="1" applyFont="1" applyFill="1" applyBorder="1" applyAlignment="1">
      <alignment horizontal="center" vertical="center" wrapText="1"/>
    </xf>
    <xf numFmtId="3" fontId="11" fillId="6" borderId="68" xfId="3" applyNumberFormat="1" applyFont="1" applyFill="1" applyBorder="1" applyAlignment="1">
      <alignment horizontal="center" vertical="center" wrapText="1"/>
    </xf>
    <xf numFmtId="3" fontId="11" fillId="6" borderId="36" xfId="3" applyNumberFormat="1" applyFont="1" applyFill="1" applyBorder="1" applyAlignment="1">
      <alignment horizontal="center" vertical="center" wrapText="1"/>
    </xf>
    <xf numFmtId="0" fontId="11" fillId="7" borderId="42" xfId="0" applyFont="1" applyFill="1" applyBorder="1" applyAlignment="1">
      <alignment horizontal="left" vertical="center"/>
    </xf>
    <xf numFmtId="0" fontId="8" fillId="7" borderId="48" xfId="0" applyFont="1" applyFill="1" applyBorder="1" applyAlignment="1">
      <alignment vertical="center"/>
    </xf>
    <xf numFmtId="0" fontId="10" fillId="6" borderId="37" xfId="0" applyFont="1" applyFill="1" applyBorder="1" applyAlignment="1">
      <alignment horizontal="center" vertical="center" wrapText="1"/>
    </xf>
    <xf numFmtId="0" fontId="8" fillId="6" borderId="68" xfId="0" applyFont="1" applyFill="1" applyBorder="1" applyAlignment="1">
      <alignment vertical="center" wrapText="1"/>
    </xf>
    <xf numFmtId="0" fontId="8" fillId="6" borderId="36" xfId="0" applyFont="1" applyFill="1" applyBorder="1" applyAlignment="1">
      <alignment vertical="center" wrapText="1"/>
    </xf>
    <xf numFmtId="0" fontId="10" fillId="6" borderId="68"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3" fontId="8" fillId="0" borderId="0" xfId="0" applyNumberFormat="1" applyFont="1" applyAlignment="1">
      <alignment horizontal="left" vertical="center" wrapText="1"/>
    </xf>
    <xf numFmtId="0" fontId="8" fillId="7" borderId="48" xfId="0" applyFont="1" applyFill="1" applyBorder="1" applyAlignment="1">
      <alignment horizontal="left" vertical="center"/>
    </xf>
    <xf numFmtId="0" fontId="11" fillId="7" borderId="42" xfId="0" applyFont="1" applyFill="1" applyBorder="1" applyAlignment="1" applyProtection="1">
      <alignment horizontal="left" vertical="center"/>
      <protection locked="0"/>
    </xf>
    <xf numFmtId="0" fontId="8" fillId="7" borderId="48" xfId="0" applyFont="1" applyFill="1" applyBorder="1" applyAlignment="1" applyProtection="1">
      <alignment horizontal="left" vertical="center"/>
      <protection locked="0"/>
    </xf>
    <xf numFmtId="0" fontId="11" fillId="7" borderId="69" xfId="0" applyFont="1" applyFill="1" applyBorder="1" applyAlignment="1" applyProtection="1">
      <alignment horizontal="left" vertical="center"/>
      <protection locked="0"/>
    </xf>
    <xf numFmtId="0" fontId="8" fillId="7" borderId="71" xfId="0" applyFont="1" applyFill="1" applyBorder="1" applyAlignment="1" applyProtection="1">
      <alignment horizontal="left" vertical="center"/>
      <protection locked="0"/>
    </xf>
    <xf numFmtId="0" fontId="11" fillId="7" borderId="69" xfId="0" applyFont="1" applyFill="1" applyBorder="1" applyAlignment="1">
      <alignment horizontal="left" vertical="center"/>
    </xf>
    <xf numFmtId="0" fontId="8" fillId="7" borderId="71" xfId="0" applyFont="1" applyFill="1" applyBorder="1" applyAlignment="1">
      <alignment horizontal="left" vertical="center"/>
    </xf>
    <xf numFmtId="3" fontId="10" fillId="7" borderId="37" xfId="0" applyNumberFormat="1" applyFont="1" applyFill="1" applyBorder="1" applyAlignment="1" applyProtection="1">
      <alignment horizontal="center" vertical="center" wrapText="1"/>
      <protection locked="0"/>
    </xf>
    <xf numFmtId="3" fontId="10" fillId="7" borderId="68" xfId="0" applyNumberFormat="1" applyFont="1" applyFill="1" applyBorder="1" applyAlignment="1" applyProtection="1">
      <alignment horizontal="center" vertical="center" wrapText="1"/>
      <protection locked="0"/>
    </xf>
    <xf numFmtId="3" fontId="10" fillId="7" borderId="36" xfId="0" applyNumberFormat="1" applyFont="1" applyFill="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1" fillId="7" borderId="71" xfId="0" applyFont="1" applyFill="1" applyBorder="1" applyAlignment="1">
      <alignment horizontal="left" vertical="center"/>
    </xf>
    <xf numFmtId="0" fontId="11" fillId="7" borderId="48" xfId="0" applyFont="1" applyFill="1" applyBorder="1" applyAlignment="1">
      <alignment horizontal="left" vertical="center"/>
    </xf>
    <xf numFmtId="0" fontId="10" fillId="6" borderId="37" xfId="0" applyFont="1" applyFill="1" applyBorder="1" applyAlignment="1">
      <alignment horizontal="center" vertical="center"/>
    </xf>
    <xf numFmtId="0" fontId="10" fillId="6" borderId="68" xfId="0" applyFont="1" applyFill="1" applyBorder="1" applyAlignment="1">
      <alignment horizontal="center" vertical="center"/>
    </xf>
    <xf numFmtId="0" fontId="10" fillId="6" borderId="36"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FF99"/>
      <color rgb="FFFFFF66"/>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massschoolbuildings.org/index.php/building/Ed_Facility_Planning" TargetMode="External"/><Relationship Id="rId7" Type="http://schemas.openxmlformats.org/officeDocument/2006/relationships/vmlDrawing" Target="../drawings/vmlDrawing1.vm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printerSettings" Target="../printerSettings/printerSettings1.bin"/><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4" Type="http://schemas.openxmlformats.org/officeDocument/2006/relationships/hyperlink" Target="https://www.massschoolbuildings.org/sites/default/files/edit-contentfiles/About_Us/Board_Meetings/2019_Board/2_13_19/Feburary%20STE%20Guideline%20Memo_and_Attachment%20A_Final.pdf"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massschoolbuildings.org/sites/default/files/edit-contentfiles/About_Us/Board_Meetings/2019_Board/2_13_19/Feburary%20STE%20Guideline%20Memo_and_Attachment%20A_Final.pdf" TargetMode="External"/><Relationship Id="rId7" Type="http://schemas.openxmlformats.org/officeDocument/2006/relationships/hyperlink" Target="https://www.massschoolbuildings.org/sites/default/files/edit-contentfiles/About_Us/Board_Meetings/2019_Board/2_13_19/Feburary%20STE%20Guideline%20Memo_and_Attachment%20A_Final.pdf"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index.php/building/Ed_Facility_Planning" TargetMode="Externa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comments" Target="../comments2.x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assschoolbuildings.org/sites/default/files/edit-contentfiles/About_Us/Board_Meetings/2019_Board/2_13_19/Feburary%20STE%20Guideline%20Memo_and_Attachment%20A_Final.pdf" TargetMode="External"/><Relationship Id="rId3" Type="http://schemas.openxmlformats.org/officeDocument/2006/relationships/hyperlink" Target="https://www.massschoolbuildings.org/sites/default/files/edit-contentfiles/About_Us/Board_Meetings/2019_Board/2_13_19/Feburary%20STE%20Guideline%20Memo_and_Attachment%20A_Final.pdf" TargetMode="External"/><Relationship Id="rId7" Type="http://schemas.openxmlformats.org/officeDocument/2006/relationships/hyperlink" Target="https://www.massschoolbuildings.org/index.php/building/Ed_Facility_Planning"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About_Us/Board_Meetings/2019_Board/2_13_19/Feburary%20STE%20Guideline%20Memo_and_Attachment%20A_Final.pdf" TargetMode="External"/><Relationship Id="rId11" Type="http://schemas.openxmlformats.org/officeDocument/2006/relationships/comments" Target="../comments3.xm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vmlDrawing" Target="../drawings/vmlDrawing3.v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massschoolbuildings.org/sites/default/files/edit-contentfiles/Documents/SLI/Current-Science%20Lab%20Protypical%20Plans%2010_2_17.pdf" TargetMode="External"/><Relationship Id="rId7" Type="http://schemas.openxmlformats.org/officeDocument/2006/relationships/printerSettings" Target="../printerSettings/printerSettings4.bin"/><Relationship Id="rId2"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About_Us/Board_Meetings/2019_Board/2_13_19/Feburary%20STE%20Guideline%20Memo_and_Attachment%20A_Final.pdf" TargetMode="External"/><Relationship Id="rId5" Type="http://schemas.openxmlformats.org/officeDocument/2006/relationships/hyperlink" Target="https://www.massschoolbuildings.org/sites/default/files/edit-contentfiles/Documents/SLI/Current-Science%20Lab%20Protypical%20Plans%2010_2_17.pdf" TargetMode="External"/><Relationship Id="rId4" Type="http://schemas.openxmlformats.org/officeDocument/2006/relationships/hyperlink" Target="https://www.massschoolbuildings.org/index.php/building/Ed_Facility_Planning" TargetMode="Externa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massschoolbuildings.org/index.php/building/Ed_Facility_Planning" TargetMode="External"/><Relationship Id="rId7" Type="http://schemas.openxmlformats.org/officeDocument/2006/relationships/hyperlink" Target="https://www.massschoolbuildings.org/sites/default/files/edit-contentfiles/Documents/SLI/Current-Science%20Lab%20Protypical%20Plans%2010_2_17.pdf" TargetMode="External"/><Relationship Id="rId2"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Building_With_Us/Ed_Facilities_Planning/District%20Template_MSBA%20CH74%20Viability%20Form%202020.docx" TargetMode="Externa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comments" Target="../comments5.x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AG187"/>
  <sheetViews>
    <sheetView tabSelected="1" view="pageBreakPreview" topLeftCell="D129" zoomScaleNormal="70" zoomScaleSheetLayoutView="100" zoomScalePageLayoutView="55" workbookViewId="0">
      <selection activeCell="B21" sqref="B21"/>
    </sheetView>
  </sheetViews>
  <sheetFormatPr defaultColWidth="9.140625" defaultRowHeight="11.25" x14ac:dyDescent="0.2"/>
  <cols>
    <col min="1" max="1" width="2.85546875" style="180" customWidth="1"/>
    <col min="2" max="2" width="40.85546875" style="15" customWidth="1"/>
    <col min="3" max="3" width="8.85546875" style="6" customWidth="1"/>
    <col min="4" max="4" width="8.85546875" style="15" customWidth="1"/>
    <col min="5" max="5" width="8.85546875" style="6" customWidth="1"/>
    <col min="6" max="6" width="2.85546875" style="6" customWidth="1"/>
    <col min="7" max="7" width="8.85546875" style="6" customWidth="1"/>
    <col min="8" max="8" width="8.85546875" style="15" customWidth="1"/>
    <col min="9" max="10" width="8.85546875" style="6" customWidth="1"/>
    <col min="11" max="11" width="8.85546875" style="15" customWidth="1"/>
    <col min="12" max="13" width="8.85546875" style="6" customWidth="1"/>
    <col min="14" max="14" width="8.85546875" style="15" customWidth="1"/>
    <col min="15" max="15" width="8.85546875" style="6" customWidth="1"/>
    <col min="16" max="16" width="2.85546875" style="6" customWidth="1"/>
    <col min="17" max="19" width="8.85546875" style="6" customWidth="1"/>
    <col min="20" max="20" width="2.85546875" style="6" customWidth="1"/>
    <col min="21" max="21" width="8.85546875" style="6" customWidth="1"/>
    <col min="22" max="22" width="8.85546875" style="15" customWidth="1"/>
    <col min="23" max="23" width="8.85546875" style="177" customWidth="1"/>
    <col min="24" max="24" width="40.85546875" style="182" customWidth="1"/>
    <col min="25" max="25" width="6" style="6" customWidth="1"/>
    <col min="26" max="26" width="10.42578125" style="6" bestFit="1" customWidth="1"/>
    <col min="27" max="27" width="5.5703125" style="6" customWidth="1"/>
    <col min="28" max="16384" width="9.140625" style="15"/>
  </cols>
  <sheetData>
    <row r="1" spans="1:33" s="8" customFormat="1" ht="15.75" x14ac:dyDescent="0.2">
      <c r="A1" s="4" t="s">
        <v>0</v>
      </c>
      <c r="B1" s="5"/>
      <c r="C1" s="5"/>
      <c r="D1" s="5"/>
      <c r="E1" s="5"/>
      <c r="F1" s="5"/>
      <c r="G1" s="5"/>
      <c r="H1" s="5"/>
      <c r="I1" s="5"/>
      <c r="J1" s="5"/>
      <c r="K1" s="5"/>
      <c r="L1" s="5"/>
      <c r="M1" s="5"/>
      <c r="N1" s="5"/>
      <c r="O1" s="5"/>
      <c r="P1" s="5"/>
      <c r="Q1" s="5"/>
      <c r="R1" s="5"/>
      <c r="S1" s="5"/>
      <c r="T1" s="5"/>
      <c r="U1" s="5"/>
      <c r="V1" s="5"/>
      <c r="W1" s="5"/>
      <c r="X1" s="457"/>
      <c r="Y1" s="6" t="s">
        <v>1</v>
      </c>
      <c r="Z1" s="7"/>
      <c r="AA1" s="7"/>
    </row>
    <row r="2" spans="1:33" s="8" customFormat="1" ht="12" thickBot="1" x14ac:dyDescent="0.25">
      <c r="A2" s="9"/>
      <c r="B2" s="9"/>
      <c r="C2" s="9"/>
      <c r="D2" s="9"/>
      <c r="E2" s="9"/>
      <c r="F2" s="9"/>
      <c r="G2" s="9"/>
      <c r="H2" s="9"/>
      <c r="I2" s="9"/>
      <c r="J2" s="9"/>
      <c r="K2" s="9"/>
      <c r="L2" s="9"/>
      <c r="M2" s="9"/>
      <c r="N2" s="9"/>
      <c r="O2" s="9"/>
      <c r="P2" s="9"/>
      <c r="Q2" s="9"/>
      <c r="R2" s="9"/>
      <c r="S2" s="9"/>
      <c r="T2" s="9"/>
      <c r="U2" s="9"/>
      <c r="V2" s="9"/>
      <c r="W2" s="9"/>
      <c r="X2" s="458"/>
      <c r="Y2" s="6" t="s">
        <v>2</v>
      </c>
      <c r="Z2" s="7"/>
      <c r="AA2" s="7"/>
    </row>
    <row r="3" spans="1:33" ht="24.75" customHeight="1" thickBot="1" x14ac:dyDescent="0.25">
      <c r="A3" s="10"/>
      <c r="B3" s="11"/>
      <c r="C3" s="12"/>
      <c r="D3" s="11"/>
      <c r="E3" s="12"/>
      <c r="G3" s="786" t="s">
        <v>3</v>
      </c>
      <c r="H3" s="787"/>
      <c r="I3" s="787"/>
      <c r="J3" s="787"/>
      <c r="K3" s="787"/>
      <c r="L3" s="787"/>
      <c r="M3" s="787"/>
      <c r="N3" s="787"/>
      <c r="O3" s="788"/>
      <c r="P3" s="13"/>
      <c r="Q3" s="13"/>
      <c r="R3" s="13"/>
      <c r="S3" s="13"/>
      <c r="V3" s="14" t="s">
        <v>4</v>
      </c>
      <c r="W3" s="719" t="s">
        <v>5</v>
      </c>
      <c r="X3" s="182" t="s">
        <v>1</v>
      </c>
      <c r="Y3" s="6" t="s">
        <v>6</v>
      </c>
    </row>
    <row r="4" spans="1:33" ht="34.5" customHeight="1" thickBot="1" x14ac:dyDescent="0.25">
      <c r="A4" s="387"/>
      <c r="B4" s="718" t="s">
        <v>7</v>
      </c>
      <c r="C4" s="794" t="s">
        <v>8</v>
      </c>
      <c r="D4" s="797"/>
      <c r="E4" s="798"/>
      <c r="F4" s="711"/>
      <c r="G4" s="794" t="s">
        <v>9</v>
      </c>
      <c r="H4" s="795"/>
      <c r="I4" s="796"/>
      <c r="J4" s="794" t="s">
        <v>10</v>
      </c>
      <c r="K4" s="795"/>
      <c r="L4" s="796"/>
      <c r="M4" s="794" t="s">
        <v>11</v>
      </c>
      <c r="N4" s="795"/>
      <c r="O4" s="796"/>
      <c r="P4" s="388"/>
      <c r="Q4" s="794" t="s">
        <v>12</v>
      </c>
      <c r="R4" s="795"/>
      <c r="S4" s="796"/>
      <c r="T4" s="711"/>
      <c r="U4" s="789" t="s">
        <v>252</v>
      </c>
      <c r="V4" s="790"/>
      <c r="W4" s="790"/>
      <c r="X4" s="791"/>
      <c r="Y4" s="6" t="s">
        <v>13</v>
      </c>
      <c r="Z4" s="16"/>
      <c r="AA4" s="16"/>
    </row>
    <row r="5" spans="1:33" s="203" customFormat="1" ht="44.25" customHeight="1" thickBot="1" x14ac:dyDescent="0.25">
      <c r="A5" s="799" t="s">
        <v>14</v>
      </c>
      <c r="B5" s="800"/>
      <c r="C5" s="720" t="s">
        <v>172</v>
      </c>
      <c r="D5" s="721" t="s">
        <v>322</v>
      </c>
      <c r="E5" s="722" t="s">
        <v>15</v>
      </c>
      <c r="F5" s="716"/>
      <c r="G5" s="720" t="s">
        <v>172</v>
      </c>
      <c r="H5" s="721" t="s">
        <v>322</v>
      </c>
      <c r="I5" s="722" t="s">
        <v>15</v>
      </c>
      <c r="J5" s="720" t="s">
        <v>172</v>
      </c>
      <c r="K5" s="721" t="s">
        <v>322</v>
      </c>
      <c r="L5" s="722" t="s">
        <v>15</v>
      </c>
      <c r="M5" s="723" t="s">
        <v>172</v>
      </c>
      <c r="N5" s="721" t="s">
        <v>322</v>
      </c>
      <c r="O5" s="722" t="s">
        <v>15</v>
      </c>
      <c r="P5" s="716"/>
      <c r="Q5" s="723" t="s">
        <v>172</v>
      </c>
      <c r="R5" s="721" t="s">
        <v>322</v>
      </c>
      <c r="S5" s="722" t="s">
        <v>15</v>
      </c>
      <c r="T5" s="716"/>
      <c r="U5" s="199" t="s">
        <v>172</v>
      </c>
      <c r="V5" s="721" t="s">
        <v>322</v>
      </c>
      <c r="W5" s="201" t="s">
        <v>15</v>
      </c>
      <c r="X5" s="202" t="s">
        <v>179</v>
      </c>
      <c r="Y5" s="6" t="s">
        <v>16</v>
      </c>
      <c r="Z5" s="384"/>
      <c r="AA5" s="384"/>
    </row>
    <row r="6" spans="1:33" ht="12" customHeight="1" x14ac:dyDescent="0.2">
      <c r="A6" s="17"/>
      <c r="B6" s="18"/>
      <c r="C6" s="19"/>
      <c r="D6" s="630"/>
      <c r="E6" s="20"/>
      <c r="G6" s="523"/>
      <c r="H6" s="654"/>
      <c r="I6" s="23"/>
      <c r="J6" s="523"/>
      <c r="K6" s="654"/>
      <c r="L6" s="23"/>
      <c r="M6" s="523"/>
      <c r="N6" s="525"/>
      <c r="O6" s="23"/>
      <c r="Q6" s="523"/>
      <c r="R6" s="525"/>
      <c r="S6" s="23"/>
      <c r="U6" s="402"/>
      <c r="V6" s="525"/>
      <c r="W6" s="524"/>
      <c r="X6" s="459"/>
      <c r="Y6" s="6" t="s">
        <v>17</v>
      </c>
    </row>
    <row r="7" spans="1:33" s="31" customFormat="1" ht="18" customHeight="1" x14ac:dyDescent="0.2">
      <c r="A7" s="792" t="s">
        <v>18</v>
      </c>
      <c r="B7" s="793"/>
      <c r="C7" s="555"/>
      <c r="D7" s="557"/>
      <c r="E7" s="28">
        <f>SUM(E8:E18)</f>
        <v>0</v>
      </c>
      <c r="F7" s="6"/>
      <c r="G7" s="556"/>
      <c r="H7" s="558"/>
      <c r="I7" s="28">
        <f>SUM(I8:I18)</f>
        <v>0</v>
      </c>
      <c r="J7" s="556"/>
      <c r="K7" s="558"/>
      <c r="L7" s="28">
        <f>SUM(L8:L18)</f>
        <v>0</v>
      </c>
      <c r="M7" s="556"/>
      <c r="N7" s="558"/>
      <c r="O7" s="28">
        <f>SUM(O8:O18)</f>
        <v>0</v>
      </c>
      <c r="P7" s="29"/>
      <c r="Q7" s="556"/>
      <c r="R7" s="558"/>
      <c r="S7" s="28" t="e">
        <f>O7-W7</f>
        <v>#DIV/0!</v>
      </c>
      <c r="T7" s="6"/>
      <c r="U7" s="556"/>
      <c r="V7" s="601"/>
      <c r="W7" s="28" t="e">
        <f>SUM(W8:W18)</f>
        <v>#DIV/0!</v>
      </c>
      <c r="X7" s="724" t="s">
        <v>231</v>
      </c>
      <c r="Y7" s="476" t="s">
        <v>19</v>
      </c>
      <c r="Z7" s="476"/>
      <c r="AA7" s="476"/>
      <c r="AB7" s="478"/>
      <c r="AC7" s="478"/>
      <c r="AD7" s="478"/>
      <c r="AE7" s="478"/>
      <c r="AF7" s="478"/>
      <c r="AG7" s="478"/>
    </row>
    <row r="8" spans="1:33" s="37" customFormat="1" ht="12" customHeight="1" x14ac:dyDescent="0.2">
      <c r="A8" s="32" t="s">
        <v>24</v>
      </c>
      <c r="B8" s="67"/>
      <c r="C8" s="33"/>
      <c r="D8" s="34"/>
      <c r="E8" s="35"/>
      <c r="F8" s="6"/>
      <c r="G8" s="33"/>
      <c r="H8" s="34"/>
      <c r="I8" s="35"/>
      <c r="J8" s="33"/>
      <c r="K8" s="34"/>
      <c r="L8" s="35"/>
      <c r="M8" s="33"/>
      <c r="N8" s="34"/>
      <c r="O8" s="35"/>
      <c r="P8" s="6"/>
      <c r="Q8" s="33"/>
      <c r="R8" s="34"/>
      <c r="S8" s="35"/>
      <c r="T8" s="6"/>
      <c r="U8" s="33"/>
      <c r="V8" s="34"/>
      <c r="W8" s="35"/>
      <c r="X8" s="460"/>
      <c r="Y8" s="6" t="s">
        <v>20</v>
      </c>
      <c r="Z8" s="6"/>
      <c r="AA8" s="6"/>
      <c r="AB8" s="15"/>
      <c r="AC8" s="15"/>
      <c r="AD8" s="15"/>
      <c r="AE8" s="15"/>
      <c r="AF8" s="15"/>
      <c r="AG8" s="15"/>
    </row>
    <row r="9" spans="1:33" s="55" customFormat="1" ht="24" customHeight="1" x14ac:dyDescent="0.2">
      <c r="A9" s="47"/>
      <c r="B9" s="70" t="s">
        <v>253</v>
      </c>
      <c r="C9" s="410"/>
      <c r="D9" s="104"/>
      <c r="E9" s="50">
        <f t="shared" ref="E9:E10" si="0">C9*D9</f>
        <v>0</v>
      </c>
      <c r="F9" s="6"/>
      <c r="G9" s="410"/>
      <c r="H9" s="104"/>
      <c r="I9" s="50">
        <f t="shared" ref="I9:I10" si="1">G9*H9</f>
        <v>0</v>
      </c>
      <c r="J9" s="410"/>
      <c r="K9" s="104"/>
      <c r="L9" s="50">
        <f t="shared" ref="L9:L10" si="2">J9*K9</f>
        <v>0</v>
      </c>
      <c r="M9" s="51">
        <f t="shared" ref="M9:M10" si="3">G9+J9</f>
        <v>0</v>
      </c>
      <c r="N9" s="52">
        <f t="shared" ref="N9:N10" si="4">H9+K9</f>
        <v>0</v>
      </c>
      <c r="O9" s="50">
        <f t="shared" ref="O9:O10" si="5">I9+L9</f>
        <v>0</v>
      </c>
      <c r="P9" s="6"/>
      <c r="Q9" s="51">
        <f t="shared" ref="Q9:Q10" si="6">M9-U9</f>
        <v>-1200</v>
      </c>
      <c r="R9" s="52" t="e">
        <f t="shared" ref="R9:R10" si="7">N9-V9</f>
        <v>#DIV/0!</v>
      </c>
      <c r="S9" s="50" t="e">
        <f t="shared" ref="S9:S10" si="8">O9-W9</f>
        <v>#DIV/0!</v>
      </c>
      <c r="T9" s="6"/>
      <c r="U9" s="51">
        <v>1200</v>
      </c>
      <c r="V9" s="52" t="e">
        <f>ROUND((W142/18),0)</f>
        <v>#DIV/0!</v>
      </c>
      <c r="W9" s="56" t="e">
        <f>V9*U9</f>
        <v>#DIV/0!</v>
      </c>
      <c r="X9" s="53" t="s">
        <v>255</v>
      </c>
      <c r="Y9" s="54"/>
      <c r="Z9" s="54"/>
      <c r="AA9" s="54"/>
    </row>
    <row r="10" spans="1:33" s="55" customFormat="1" ht="24" customHeight="1" x14ac:dyDescent="0.2">
      <c r="A10" s="47"/>
      <c r="B10" s="70" t="s">
        <v>254</v>
      </c>
      <c r="C10" s="410"/>
      <c r="D10" s="104"/>
      <c r="E10" s="50">
        <f t="shared" si="0"/>
        <v>0</v>
      </c>
      <c r="F10" s="6"/>
      <c r="G10" s="410"/>
      <c r="H10" s="104"/>
      <c r="I10" s="50">
        <f t="shared" si="1"/>
        <v>0</v>
      </c>
      <c r="J10" s="410"/>
      <c r="K10" s="104"/>
      <c r="L10" s="50">
        <f t="shared" si="2"/>
        <v>0</v>
      </c>
      <c r="M10" s="51">
        <f t="shared" si="3"/>
        <v>0</v>
      </c>
      <c r="N10" s="52">
        <f t="shared" si="4"/>
        <v>0</v>
      </c>
      <c r="O10" s="50">
        <f t="shared" si="5"/>
        <v>0</v>
      </c>
      <c r="P10" s="6"/>
      <c r="Q10" s="51">
        <f t="shared" si="6"/>
        <v>-950</v>
      </c>
      <c r="R10" s="52" t="e">
        <f t="shared" si="7"/>
        <v>#DIV/0!</v>
      </c>
      <c r="S10" s="50" t="e">
        <f t="shared" si="8"/>
        <v>#DIV/0!</v>
      </c>
      <c r="T10" s="6"/>
      <c r="U10" s="51">
        <v>950</v>
      </c>
      <c r="V10" s="52" t="e">
        <f>ROUND((W141-W142)/23,0)</f>
        <v>#DIV/0!</v>
      </c>
      <c r="W10" s="56" t="e">
        <f>V10*U10</f>
        <v>#DIV/0!</v>
      </c>
      <c r="X10" s="53" t="s">
        <v>256</v>
      </c>
      <c r="Y10" s="54"/>
      <c r="Z10" s="54"/>
      <c r="AA10" s="54"/>
    </row>
    <row r="11" spans="1:33" s="46" customFormat="1" ht="26.45" customHeight="1" x14ac:dyDescent="0.2">
      <c r="A11" s="57"/>
      <c r="B11" s="464" t="s">
        <v>249</v>
      </c>
      <c r="C11" s="642"/>
      <c r="D11" s="293"/>
      <c r="E11" s="40">
        <f t="shared" ref="E11" si="9">C11*D11</f>
        <v>0</v>
      </c>
      <c r="F11" s="6"/>
      <c r="G11" s="642"/>
      <c r="H11" s="293"/>
      <c r="I11" s="40">
        <f t="shared" ref="I11" si="10">G11*H11</f>
        <v>0</v>
      </c>
      <c r="J11" s="642"/>
      <c r="K11" s="293"/>
      <c r="L11" s="40">
        <f t="shared" ref="L11" si="11">J11*K11</f>
        <v>0</v>
      </c>
      <c r="M11" s="42">
        <f t="shared" ref="M11" si="12">G11+J11</f>
        <v>0</v>
      </c>
      <c r="N11" s="43">
        <f t="shared" ref="N11" si="13">H11+K11</f>
        <v>0</v>
      </c>
      <c r="O11" s="40">
        <f t="shared" ref="O11" si="14">I11+L11</f>
        <v>0</v>
      </c>
      <c r="P11" s="6"/>
      <c r="Q11" s="42">
        <f>M11-U11</f>
        <v>-1080</v>
      </c>
      <c r="R11" s="43">
        <f t="shared" ref="R11:R14" si="15">N11-V11</f>
        <v>0</v>
      </c>
      <c r="S11" s="40">
        <f>O11-W11</f>
        <v>0</v>
      </c>
      <c r="T11" s="6"/>
      <c r="U11" s="42">
        <v>1080</v>
      </c>
      <c r="V11" s="249">
        <v>0</v>
      </c>
      <c r="W11" s="44">
        <f>U11*V11</f>
        <v>0</v>
      </c>
      <c r="X11" s="726" t="s">
        <v>257</v>
      </c>
      <c r="Y11" s="54"/>
      <c r="Z11" s="54"/>
      <c r="AA11" s="54"/>
      <c r="AB11" s="55"/>
      <c r="AC11" s="55"/>
      <c r="AD11" s="55"/>
      <c r="AE11" s="55"/>
      <c r="AF11" s="55"/>
      <c r="AG11" s="55"/>
    </row>
    <row r="12" spans="1:33" s="46" customFormat="1" ht="33.75" x14ac:dyDescent="0.2">
      <c r="A12" s="57"/>
      <c r="B12" s="725" t="s">
        <v>251</v>
      </c>
      <c r="C12" s="642"/>
      <c r="D12" s="293"/>
      <c r="E12" s="40">
        <f t="shared" ref="E12:E14" si="16">C12*D12</f>
        <v>0</v>
      </c>
      <c r="F12" s="6"/>
      <c r="G12" s="642"/>
      <c r="H12" s="293"/>
      <c r="I12" s="40">
        <f t="shared" ref="I12:I14" si="17">G12*H12</f>
        <v>0</v>
      </c>
      <c r="J12" s="642"/>
      <c r="K12" s="293"/>
      <c r="L12" s="40">
        <f t="shared" ref="L12:L14" si="18">J12*K12</f>
        <v>0</v>
      </c>
      <c r="M12" s="42">
        <f t="shared" ref="M12:M14" si="19">G12+J12</f>
        <v>0</v>
      </c>
      <c r="N12" s="43">
        <f t="shared" ref="N12:N14" si="20">H12+K12</f>
        <v>0</v>
      </c>
      <c r="O12" s="40">
        <f t="shared" ref="O12:O14" si="21">I12+L12</f>
        <v>0</v>
      </c>
      <c r="P12" s="6"/>
      <c r="Q12" s="42">
        <f t="shared" ref="Q12:Q14" si="22">M12-U12</f>
        <v>-120</v>
      </c>
      <c r="R12" s="43">
        <f t="shared" si="15"/>
        <v>0</v>
      </c>
      <c r="S12" s="40">
        <f t="shared" ref="S12:S14" si="23">O12-W12</f>
        <v>0</v>
      </c>
      <c r="T12" s="6"/>
      <c r="U12" s="42">
        <v>120</v>
      </c>
      <c r="V12" s="58">
        <v>0</v>
      </c>
      <c r="W12" s="44">
        <f>U12*V12</f>
        <v>0</v>
      </c>
      <c r="X12" s="726" t="s">
        <v>258</v>
      </c>
      <c r="Y12" s="54"/>
      <c r="Z12" s="54"/>
      <c r="AA12" s="54"/>
      <c r="AB12" s="55"/>
      <c r="AC12" s="55"/>
      <c r="AD12" s="55"/>
      <c r="AE12" s="55"/>
      <c r="AF12" s="55"/>
      <c r="AG12" s="55"/>
    </row>
    <row r="13" spans="1:33" s="46" customFormat="1" ht="12" customHeight="1" x14ac:dyDescent="0.2">
      <c r="A13" s="57"/>
      <c r="B13" s="725" t="s">
        <v>22</v>
      </c>
      <c r="C13" s="642"/>
      <c r="D13" s="293"/>
      <c r="E13" s="40">
        <f t="shared" si="16"/>
        <v>0</v>
      </c>
      <c r="F13" s="6"/>
      <c r="G13" s="642"/>
      <c r="H13" s="293"/>
      <c r="I13" s="40">
        <f t="shared" si="17"/>
        <v>0</v>
      </c>
      <c r="J13" s="642"/>
      <c r="K13" s="293"/>
      <c r="L13" s="40">
        <f t="shared" si="18"/>
        <v>0</v>
      </c>
      <c r="M13" s="42">
        <f t="shared" si="19"/>
        <v>0</v>
      </c>
      <c r="N13" s="43">
        <f t="shared" si="20"/>
        <v>0</v>
      </c>
      <c r="O13" s="40">
        <f t="shared" si="21"/>
        <v>0</v>
      </c>
      <c r="P13" s="6"/>
      <c r="Q13" s="42">
        <f t="shared" si="22"/>
        <v>0</v>
      </c>
      <c r="R13" s="43">
        <f t="shared" si="15"/>
        <v>0</v>
      </c>
      <c r="S13" s="40">
        <f t="shared" si="23"/>
        <v>0</v>
      </c>
      <c r="T13" s="6"/>
      <c r="U13" s="42"/>
      <c r="W13" s="44"/>
      <c r="X13" s="728"/>
      <c r="Y13" s="54"/>
      <c r="Z13" s="54"/>
      <c r="AA13" s="54"/>
      <c r="AB13" s="55"/>
      <c r="AC13" s="55"/>
      <c r="AD13" s="55"/>
      <c r="AE13" s="55"/>
      <c r="AF13" s="55"/>
      <c r="AG13" s="55"/>
    </row>
    <row r="14" spans="1:33" s="46" customFormat="1" ht="12" customHeight="1" x14ac:dyDescent="0.2">
      <c r="A14" s="57"/>
      <c r="B14" s="725" t="s">
        <v>22</v>
      </c>
      <c r="C14" s="642"/>
      <c r="D14" s="293"/>
      <c r="E14" s="40">
        <f t="shared" si="16"/>
        <v>0</v>
      </c>
      <c r="F14" s="6"/>
      <c r="G14" s="642"/>
      <c r="H14" s="293"/>
      <c r="I14" s="40">
        <f t="shared" si="17"/>
        <v>0</v>
      </c>
      <c r="J14" s="642"/>
      <c r="K14" s="293"/>
      <c r="L14" s="40">
        <f t="shared" si="18"/>
        <v>0</v>
      </c>
      <c r="M14" s="42">
        <f t="shared" si="19"/>
        <v>0</v>
      </c>
      <c r="N14" s="43">
        <f t="shared" si="20"/>
        <v>0</v>
      </c>
      <c r="O14" s="40">
        <f t="shared" si="21"/>
        <v>0</v>
      </c>
      <c r="P14" s="6"/>
      <c r="Q14" s="42">
        <f t="shared" si="22"/>
        <v>0</v>
      </c>
      <c r="R14" s="43">
        <f t="shared" si="15"/>
        <v>0</v>
      </c>
      <c r="S14" s="40">
        <f t="shared" si="23"/>
        <v>0</v>
      </c>
      <c r="T14" s="6"/>
      <c r="U14" s="42"/>
      <c r="V14" s="58"/>
      <c r="W14" s="44"/>
      <c r="X14" s="728"/>
      <c r="Y14" s="54"/>
      <c r="Z14" s="54"/>
      <c r="AA14" s="54"/>
      <c r="AB14" s="55"/>
      <c r="AC14" s="55"/>
      <c r="AD14" s="55"/>
      <c r="AE14" s="55"/>
      <c r="AF14" s="55"/>
      <c r="AG14" s="55"/>
    </row>
    <row r="15" spans="1:33" s="46" customFormat="1" ht="12" customHeight="1" x14ac:dyDescent="0.2">
      <c r="A15" s="57"/>
      <c r="B15" s="725" t="s">
        <v>22</v>
      </c>
      <c r="C15" s="642"/>
      <c r="D15" s="293"/>
      <c r="E15" s="40">
        <f t="shared" ref="E15" si="24">C15*D15</f>
        <v>0</v>
      </c>
      <c r="F15" s="6"/>
      <c r="G15" s="642"/>
      <c r="H15" s="293"/>
      <c r="I15" s="40">
        <f t="shared" ref="I15" si="25">G15*H15</f>
        <v>0</v>
      </c>
      <c r="J15" s="642"/>
      <c r="K15" s="293"/>
      <c r="L15" s="40">
        <f t="shared" ref="L15" si="26">J15*K15</f>
        <v>0</v>
      </c>
      <c r="M15" s="42">
        <f t="shared" ref="M15" si="27">G15+J15</f>
        <v>0</v>
      </c>
      <c r="N15" s="43">
        <f t="shared" ref="N15" si="28">H15+K15</f>
        <v>0</v>
      </c>
      <c r="O15" s="40">
        <f t="shared" ref="O15" si="29">I15+L15</f>
        <v>0</v>
      </c>
      <c r="P15" s="6"/>
      <c r="Q15" s="42">
        <f t="shared" ref="Q15" si="30">M15-U15</f>
        <v>0</v>
      </c>
      <c r="R15" s="43">
        <f t="shared" ref="R15" si="31">N15-V15</f>
        <v>0</v>
      </c>
      <c r="S15" s="40">
        <f t="shared" ref="S15" si="32">O15-W15</f>
        <v>0</v>
      </c>
      <c r="T15" s="6"/>
      <c r="U15" s="42"/>
      <c r="V15" s="58"/>
      <c r="W15" s="44"/>
      <c r="X15" s="728"/>
      <c r="Y15" s="54"/>
      <c r="Z15" s="54"/>
      <c r="AA15" s="54"/>
      <c r="AB15" s="55"/>
      <c r="AC15" s="55"/>
      <c r="AD15" s="55"/>
      <c r="AE15" s="55"/>
      <c r="AF15" s="55"/>
      <c r="AG15" s="55"/>
    </row>
    <row r="16" spans="1:33" s="46" customFormat="1" ht="12" customHeight="1" x14ac:dyDescent="0.2">
      <c r="A16" s="57"/>
      <c r="B16" s="725" t="s">
        <v>22</v>
      </c>
      <c r="C16" s="642"/>
      <c r="D16" s="293"/>
      <c r="E16" s="40">
        <f t="shared" ref="E16" si="33">C16*D16</f>
        <v>0</v>
      </c>
      <c r="F16" s="6"/>
      <c r="G16" s="642"/>
      <c r="H16" s="293"/>
      <c r="I16" s="40">
        <f t="shared" ref="I16" si="34">G16*H16</f>
        <v>0</v>
      </c>
      <c r="J16" s="642"/>
      <c r="K16" s="293"/>
      <c r="L16" s="40">
        <f t="shared" ref="L16" si="35">J16*K16</f>
        <v>0</v>
      </c>
      <c r="M16" s="42">
        <f t="shared" ref="M16" si="36">G16+J16</f>
        <v>0</v>
      </c>
      <c r="N16" s="43">
        <f t="shared" ref="N16" si="37">H16+K16</f>
        <v>0</v>
      </c>
      <c r="O16" s="40">
        <f t="shared" ref="O16" si="38">I16+L16</f>
        <v>0</v>
      </c>
      <c r="P16" s="6"/>
      <c r="Q16" s="42">
        <f t="shared" ref="Q16" si="39">M16-U16</f>
        <v>0</v>
      </c>
      <c r="R16" s="43">
        <f t="shared" ref="R16" si="40">N16-V16</f>
        <v>0</v>
      </c>
      <c r="S16" s="40">
        <f t="shared" ref="S16" si="41">O16-W16</f>
        <v>0</v>
      </c>
      <c r="T16" s="6"/>
      <c r="U16" s="42"/>
      <c r="V16" s="58"/>
      <c r="W16" s="44"/>
      <c r="X16" s="728"/>
      <c r="Y16" s="54"/>
      <c r="Z16" s="54"/>
      <c r="AA16" s="54"/>
      <c r="AB16" s="55"/>
      <c r="AC16" s="55"/>
      <c r="AD16" s="55"/>
      <c r="AE16" s="55"/>
      <c r="AF16" s="55"/>
      <c r="AG16" s="55"/>
    </row>
    <row r="17" spans="1:33" s="46" customFormat="1" ht="12" customHeight="1" x14ac:dyDescent="0.2">
      <c r="A17" s="57"/>
      <c r="B17" s="725" t="s">
        <v>22</v>
      </c>
      <c r="C17" s="642"/>
      <c r="D17" s="293"/>
      <c r="E17" s="40">
        <f t="shared" ref="E17" si="42">C17*D17</f>
        <v>0</v>
      </c>
      <c r="F17" s="6"/>
      <c r="G17" s="642"/>
      <c r="H17" s="293"/>
      <c r="I17" s="40">
        <f t="shared" ref="I17" si="43">G17*H17</f>
        <v>0</v>
      </c>
      <c r="J17" s="642"/>
      <c r="K17" s="293"/>
      <c r="L17" s="40">
        <f t="shared" ref="L17" si="44">J17*K17</f>
        <v>0</v>
      </c>
      <c r="M17" s="42">
        <f t="shared" ref="M17" si="45">G17+J17</f>
        <v>0</v>
      </c>
      <c r="N17" s="43">
        <f t="shared" ref="N17" si="46">H17+K17</f>
        <v>0</v>
      </c>
      <c r="O17" s="40">
        <f t="shared" ref="O17" si="47">I17+L17</f>
        <v>0</v>
      </c>
      <c r="P17" s="6"/>
      <c r="Q17" s="42">
        <f t="shared" ref="Q17" si="48">M17-U17</f>
        <v>0</v>
      </c>
      <c r="R17" s="43">
        <f t="shared" ref="R17" si="49">N17-V17</f>
        <v>0</v>
      </c>
      <c r="S17" s="40">
        <f t="shared" ref="S17" si="50">O17-W17</f>
        <v>0</v>
      </c>
      <c r="T17" s="6"/>
      <c r="U17" s="42"/>
      <c r="V17" s="58"/>
      <c r="W17" s="44"/>
      <c r="X17" s="728"/>
      <c r="Y17" s="54"/>
      <c r="Z17" s="54"/>
      <c r="AA17" s="54"/>
      <c r="AB17" s="55"/>
      <c r="AC17" s="55"/>
      <c r="AD17" s="55"/>
      <c r="AE17" s="55"/>
      <c r="AF17" s="55"/>
      <c r="AG17" s="55"/>
    </row>
    <row r="18" spans="1:33" ht="12" customHeight="1" x14ac:dyDescent="0.2">
      <c r="A18" s="59"/>
      <c r="B18" s="60"/>
      <c r="C18" s="269"/>
      <c r="D18" s="633"/>
      <c r="E18" s="61"/>
      <c r="G18" s="402"/>
      <c r="H18" s="471"/>
      <c r="I18" s="61"/>
      <c r="J18" s="402"/>
      <c r="K18" s="471"/>
      <c r="L18" s="61"/>
      <c r="M18" s="24"/>
      <c r="N18" s="62"/>
      <c r="O18" s="61"/>
      <c r="Q18" s="24"/>
      <c r="R18" s="62"/>
      <c r="S18" s="61"/>
      <c r="U18" s="24"/>
      <c r="V18" s="62"/>
      <c r="W18" s="63"/>
      <c r="X18" s="461"/>
    </row>
    <row r="19" spans="1:33" s="31" customFormat="1" ht="18" customHeight="1" x14ac:dyDescent="0.2">
      <c r="A19" s="792" t="s">
        <v>23</v>
      </c>
      <c r="B19" s="793"/>
      <c r="C19" s="555"/>
      <c r="E19" s="28">
        <f>SUM(E20:E44)</f>
        <v>0</v>
      </c>
      <c r="F19" s="6"/>
      <c r="G19" s="556"/>
      <c r="H19" s="559"/>
      <c r="I19" s="28">
        <f>SUM(I20:I44)</f>
        <v>0</v>
      </c>
      <c r="J19" s="556"/>
      <c r="K19" s="559"/>
      <c r="L19" s="28">
        <f>SUM(L20:L44)</f>
        <v>0</v>
      </c>
      <c r="M19" s="556"/>
      <c r="N19" s="559"/>
      <c r="O19" s="28">
        <f>SUM(O20:O44)</f>
        <v>0</v>
      </c>
      <c r="P19" s="29"/>
      <c r="Q19" s="556"/>
      <c r="R19" s="559"/>
      <c r="S19" s="28">
        <f>O19-W19</f>
        <v>-500</v>
      </c>
      <c r="T19" s="6"/>
      <c r="U19" s="556"/>
      <c r="V19" s="559"/>
      <c r="W19" s="28">
        <f>SUM(W20:W44)</f>
        <v>500</v>
      </c>
      <c r="X19" s="462" t="s">
        <v>115</v>
      </c>
      <c r="Y19" s="476"/>
      <c r="Z19" s="476"/>
      <c r="AA19" s="476"/>
      <c r="AB19" s="478"/>
      <c r="AC19" s="478"/>
      <c r="AD19" s="478"/>
      <c r="AE19" s="478"/>
      <c r="AF19" s="478"/>
      <c r="AG19" s="478"/>
    </row>
    <row r="20" spans="1:33" s="37" customFormat="1" ht="12" customHeight="1" x14ac:dyDescent="0.2">
      <c r="A20" s="32" t="s">
        <v>24</v>
      </c>
      <c r="B20" s="67"/>
      <c r="C20" s="33"/>
      <c r="D20" s="34"/>
      <c r="E20" s="35"/>
      <c r="F20" s="6"/>
      <c r="G20" s="33"/>
      <c r="H20" s="34"/>
      <c r="I20" s="35"/>
      <c r="J20" s="33"/>
      <c r="K20" s="34"/>
      <c r="L20" s="35"/>
      <c r="M20" s="33"/>
      <c r="N20" s="34"/>
      <c r="O20" s="35"/>
      <c r="P20" s="6"/>
      <c r="Q20" s="33"/>
      <c r="R20" s="34"/>
      <c r="S20" s="35"/>
      <c r="T20" s="6"/>
      <c r="U20" s="33"/>
      <c r="V20" s="34"/>
      <c r="W20" s="35"/>
      <c r="X20" s="460"/>
      <c r="Y20" s="6"/>
      <c r="Z20" s="6"/>
      <c r="AA20" s="6"/>
      <c r="AB20" s="15"/>
      <c r="AC20" s="15"/>
      <c r="AD20" s="15"/>
      <c r="AE20" s="15"/>
      <c r="AF20" s="15"/>
      <c r="AG20" s="15"/>
    </row>
    <row r="21" spans="1:33" s="55" customFormat="1" ht="36" customHeight="1" x14ac:dyDescent="0.2">
      <c r="A21" s="68"/>
      <c r="B21" s="69" t="s">
        <v>260</v>
      </c>
      <c r="C21" s="165"/>
      <c r="D21" s="631"/>
      <c r="E21" s="50">
        <f t="shared" ref="E21:E25" si="51">C21*D21</f>
        <v>0</v>
      </c>
      <c r="F21" s="6"/>
      <c r="G21" s="410"/>
      <c r="H21" s="104"/>
      <c r="I21" s="50">
        <f t="shared" ref="I21:I25" si="52">G21*H21</f>
        <v>0</v>
      </c>
      <c r="J21" s="410"/>
      <c r="K21" s="104"/>
      <c r="L21" s="50">
        <f t="shared" ref="L21:L25" si="53">J21*K21</f>
        <v>0</v>
      </c>
      <c r="M21" s="51">
        <f t="shared" ref="M21:M25" si="54">G21+J21</f>
        <v>0</v>
      </c>
      <c r="N21" s="52">
        <f t="shared" ref="N21:N25" si="55">H21+K21</f>
        <v>0</v>
      </c>
      <c r="O21" s="50">
        <f t="shared" ref="O21:O25" si="56">I21+L21</f>
        <v>0</v>
      </c>
      <c r="P21" s="6"/>
      <c r="Q21" s="51">
        <f t="shared" ref="Q21:Q24" si="57">M21-U21</f>
        <v>-950</v>
      </c>
      <c r="R21" s="52">
        <f t="shared" ref="R21:R24" si="58">N21-V21</f>
        <v>0</v>
      </c>
      <c r="S21" s="50">
        <f t="shared" ref="S21:S24" si="59">O21-W21</f>
        <v>0</v>
      </c>
      <c r="T21" s="6"/>
      <c r="U21" s="51">
        <v>950</v>
      </c>
      <c r="V21" s="52">
        <f>ROUNDUP(W141*0.08/12,0)</f>
        <v>0</v>
      </c>
      <c r="W21" s="56">
        <f>V21*U21</f>
        <v>0</v>
      </c>
      <c r="X21" s="290" t="s">
        <v>259</v>
      </c>
      <c r="Z21" s="54"/>
      <c r="AA21" s="54"/>
    </row>
    <row r="22" spans="1:33" s="55" customFormat="1" ht="12" customHeight="1" x14ac:dyDescent="0.2">
      <c r="A22" s="71"/>
      <c r="B22" s="72" t="s">
        <v>261</v>
      </c>
      <c r="C22" s="165"/>
      <c r="D22" s="631"/>
      <c r="E22" s="50">
        <f t="shared" si="51"/>
        <v>0</v>
      </c>
      <c r="F22" s="6"/>
      <c r="G22" s="410"/>
      <c r="H22" s="104"/>
      <c r="I22" s="50">
        <f t="shared" si="52"/>
        <v>0</v>
      </c>
      <c r="J22" s="410"/>
      <c r="K22" s="104"/>
      <c r="L22" s="50">
        <f t="shared" si="53"/>
        <v>0</v>
      </c>
      <c r="M22" s="51">
        <f t="shared" si="54"/>
        <v>0</v>
      </c>
      <c r="N22" s="52">
        <f t="shared" si="55"/>
        <v>0</v>
      </c>
      <c r="O22" s="50">
        <f t="shared" si="56"/>
        <v>0</v>
      </c>
      <c r="P22" s="6"/>
      <c r="Q22" s="51">
        <f t="shared" si="57"/>
        <v>-60</v>
      </c>
      <c r="R22" s="52">
        <f t="shared" si="58"/>
        <v>0</v>
      </c>
      <c r="S22" s="50">
        <f t="shared" si="59"/>
        <v>0</v>
      </c>
      <c r="T22" s="6"/>
      <c r="U22" s="51">
        <v>60</v>
      </c>
      <c r="V22" s="52">
        <f>V21</f>
        <v>0</v>
      </c>
      <c r="W22" s="56">
        <f>V22*U22</f>
        <v>0</v>
      </c>
      <c r="X22" s="463"/>
      <c r="Z22" s="54"/>
      <c r="AA22" s="54"/>
    </row>
    <row r="23" spans="1:33" s="55" customFormat="1" ht="12" customHeight="1" x14ac:dyDescent="0.2">
      <c r="A23" s="74"/>
      <c r="B23" s="48" t="s">
        <v>25</v>
      </c>
      <c r="C23" s="165"/>
      <c r="D23" s="631"/>
      <c r="E23" s="50">
        <f t="shared" si="51"/>
        <v>0</v>
      </c>
      <c r="F23" s="6"/>
      <c r="G23" s="410"/>
      <c r="H23" s="104"/>
      <c r="I23" s="50">
        <f t="shared" si="52"/>
        <v>0</v>
      </c>
      <c r="J23" s="410"/>
      <c r="K23" s="104"/>
      <c r="L23" s="50">
        <f t="shared" si="53"/>
        <v>0</v>
      </c>
      <c r="M23" s="51">
        <f t="shared" si="54"/>
        <v>0</v>
      </c>
      <c r="N23" s="52">
        <f t="shared" si="55"/>
        <v>0</v>
      </c>
      <c r="O23" s="50">
        <f t="shared" si="56"/>
        <v>0</v>
      </c>
      <c r="P23" s="6"/>
      <c r="Q23" s="51">
        <f t="shared" si="57"/>
        <v>-500</v>
      </c>
      <c r="R23" s="52">
        <f t="shared" si="58"/>
        <v>0</v>
      </c>
      <c r="S23" s="50">
        <f t="shared" si="59"/>
        <v>0</v>
      </c>
      <c r="T23" s="6"/>
      <c r="U23" s="51">
        <v>500</v>
      </c>
      <c r="V23" s="52">
        <f>ROUND(W141/200,0)</f>
        <v>0</v>
      </c>
      <c r="W23" s="56">
        <f>V23*U23</f>
        <v>0</v>
      </c>
      <c r="X23" s="103" t="s">
        <v>26</v>
      </c>
      <c r="Z23" s="54"/>
      <c r="AA23" s="54"/>
    </row>
    <row r="24" spans="1:33" s="55" customFormat="1" ht="12" customHeight="1" x14ac:dyDescent="0.2">
      <c r="A24" s="74"/>
      <c r="B24" s="48" t="s">
        <v>116</v>
      </c>
      <c r="C24" s="165"/>
      <c r="D24" s="631"/>
      <c r="E24" s="50">
        <f t="shared" si="51"/>
        <v>0</v>
      </c>
      <c r="F24" s="6"/>
      <c r="G24" s="410"/>
      <c r="H24" s="104"/>
      <c r="I24" s="50">
        <f t="shared" si="52"/>
        <v>0</v>
      </c>
      <c r="J24" s="410"/>
      <c r="K24" s="104"/>
      <c r="L24" s="50">
        <f t="shared" si="53"/>
        <v>0</v>
      </c>
      <c r="M24" s="51">
        <f t="shared" si="54"/>
        <v>0</v>
      </c>
      <c r="N24" s="52">
        <f t="shared" si="55"/>
        <v>0</v>
      </c>
      <c r="O24" s="50">
        <f t="shared" si="56"/>
        <v>0</v>
      </c>
      <c r="P24" s="6"/>
      <c r="Q24" s="51">
        <f t="shared" si="57"/>
        <v>-500</v>
      </c>
      <c r="R24" s="52">
        <f t="shared" si="58"/>
        <v>-1</v>
      </c>
      <c r="S24" s="50">
        <f t="shared" si="59"/>
        <v>-500</v>
      </c>
      <c r="T24" s="6"/>
      <c r="U24" s="51">
        <v>500</v>
      </c>
      <c r="V24" s="52">
        <f>IF(W141&lt;400,1,ROUND(1+(W141-400)/400,0))</f>
        <v>1</v>
      </c>
      <c r="W24" s="56">
        <f>V24*U24</f>
        <v>500</v>
      </c>
      <c r="X24" s="103" t="s">
        <v>26</v>
      </c>
      <c r="Z24" s="54"/>
      <c r="AA24" s="54"/>
    </row>
    <row r="25" spans="1:33" s="46" customFormat="1" ht="12" customHeight="1" x14ac:dyDescent="0.2">
      <c r="A25" s="57"/>
      <c r="B25" s="699" t="s">
        <v>22</v>
      </c>
      <c r="C25" s="621"/>
      <c r="D25" s="632"/>
      <c r="E25" s="40">
        <f t="shared" si="51"/>
        <v>0</v>
      </c>
      <c r="F25" s="6"/>
      <c r="G25" s="642"/>
      <c r="H25" s="293"/>
      <c r="I25" s="40">
        <f t="shared" si="52"/>
        <v>0</v>
      </c>
      <c r="J25" s="642"/>
      <c r="K25" s="293"/>
      <c r="L25" s="40">
        <f t="shared" si="53"/>
        <v>0</v>
      </c>
      <c r="M25" s="42">
        <f t="shared" si="54"/>
        <v>0</v>
      </c>
      <c r="N25" s="43">
        <f t="shared" si="55"/>
        <v>0</v>
      </c>
      <c r="O25" s="40">
        <f t="shared" si="56"/>
        <v>0</v>
      </c>
      <c r="P25" s="6"/>
      <c r="Q25" s="42">
        <f>M25-U25</f>
        <v>0</v>
      </c>
      <c r="R25" s="43">
        <f>N25-V25</f>
        <v>0</v>
      </c>
      <c r="S25" s="40">
        <f>O25-W25</f>
        <v>0</v>
      </c>
      <c r="T25" s="6"/>
      <c r="U25" s="42"/>
      <c r="V25" s="58"/>
      <c r="W25" s="44"/>
      <c r="X25" s="464"/>
      <c r="Y25" s="55"/>
      <c r="Z25" s="54"/>
      <c r="AA25" s="54"/>
      <c r="AB25" s="55"/>
      <c r="AC25" s="55"/>
      <c r="AD25" s="55"/>
      <c r="AE25" s="55"/>
      <c r="AF25" s="55"/>
      <c r="AG25" s="55"/>
    </row>
    <row r="26" spans="1:33" s="46" customFormat="1" ht="12" customHeight="1" x14ac:dyDescent="0.2">
      <c r="A26" s="57"/>
      <c r="B26" s="699" t="s">
        <v>22</v>
      </c>
      <c r="C26" s="621"/>
      <c r="D26" s="632"/>
      <c r="E26" s="40">
        <f t="shared" ref="E26:E29" si="60">C26*D26</f>
        <v>0</v>
      </c>
      <c r="F26" s="6"/>
      <c r="G26" s="642"/>
      <c r="H26" s="293"/>
      <c r="I26" s="40">
        <f t="shared" ref="I26:I29" si="61">G26*H26</f>
        <v>0</v>
      </c>
      <c r="J26" s="642"/>
      <c r="K26" s="293"/>
      <c r="L26" s="40">
        <f t="shared" ref="L26:L29" si="62">J26*K26</f>
        <v>0</v>
      </c>
      <c r="M26" s="42">
        <f t="shared" ref="M26:M29" si="63">G26+J26</f>
        <v>0</v>
      </c>
      <c r="N26" s="43">
        <f t="shared" ref="N26:N29" si="64">H26+K26</f>
        <v>0</v>
      </c>
      <c r="O26" s="40">
        <f t="shared" ref="O26:O29" si="65">I26+L26</f>
        <v>0</v>
      </c>
      <c r="P26" s="6"/>
      <c r="Q26" s="42">
        <f t="shared" ref="Q26:Q29" si="66">M26-U26</f>
        <v>0</v>
      </c>
      <c r="R26" s="43">
        <f t="shared" ref="R26:R29" si="67">N26-V26</f>
        <v>0</v>
      </c>
      <c r="S26" s="40">
        <f t="shared" ref="S26:S29" si="68">O26-W26</f>
        <v>0</v>
      </c>
      <c r="T26" s="6"/>
      <c r="U26" s="42"/>
      <c r="V26" s="58"/>
      <c r="W26" s="44"/>
      <c r="X26" s="464"/>
      <c r="Y26" s="55"/>
      <c r="Z26" s="54"/>
      <c r="AA26" s="54"/>
      <c r="AB26" s="55"/>
      <c r="AC26" s="55"/>
      <c r="AD26" s="55"/>
      <c r="AE26" s="55"/>
      <c r="AF26" s="55"/>
      <c r="AG26" s="55"/>
    </row>
    <row r="27" spans="1:33" s="46" customFormat="1" ht="12" customHeight="1" x14ac:dyDescent="0.2">
      <c r="A27" s="57"/>
      <c r="B27" s="699" t="s">
        <v>22</v>
      </c>
      <c r="C27" s="621"/>
      <c r="D27" s="632"/>
      <c r="E27" s="40">
        <f t="shared" si="60"/>
        <v>0</v>
      </c>
      <c r="F27" s="6"/>
      <c r="G27" s="642"/>
      <c r="H27" s="293"/>
      <c r="I27" s="40">
        <f t="shared" si="61"/>
        <v>0</v>
      </c>
      <c r="J27" s="642"/>
      <c r="K27" s="293"/>
      <c r="L27" s="40">
        <f t="shared" si="62"/>
        <v>0</v>
      </c>
      <c r="M27" s="42">
        <f t="shared" si="63"/>
        <v>0</v>
      </c>
      <c r="N27" s="43">
        <f t="shared" si="64"/>
        <v>0</v>
      </c>
      <c r="O27" s="40">
        <f t="shared" si="65"/>
        <v>0</v>
      </c>
      <c r="P27" s="6"/>
      <c r="Q27" s="42">
        <f t="shared" si="66"/>
        <v>0</v>
      </c>
      <c r="R27" s="43">
        <f t="shared" si="67"/>
        <v>0</v>
      </c>
      <c r="S27" s="40">
        <f t="shared" si="68"/>
        <v>0</v>
      </c>
      <c r="T27" s="6"/>
      <c r="U27" s="42"/>
      <c r="V27" s="58"/>
      <c r="W27" s="44"/>
      <c r="X27" s="464"/>
      <c r="Y27" s="55"/>
      <c r="Z27" s="54"/>
      <c r="AA27" s="54"/>
      <c r="AB27" s="55"/>
      <c r="AC27" s="55"/>
      <c r="AD27" s="55"/>
      <c r="AE27" s="55"/>
      <c r="AF27" s="55"/>
      <c r="AG27" s="55"/>
    </row>
    <row r="28" spans="1:33" s="46" customFormat="1" ht="12" customHeight="1" x14ac:dyDescent="0.2">
      <c r="A28" s="57"/>
      <c r="B28" s="699" t="s">
        <v>22</v>
      </c>
      <c r="C28" s="621"/>
      <c r="D28" s="632"/>
      <c r="E28" s="40">
        <f t="shared" si="60"/>
        <v>0</v>
      </c>
      <c r="F28" s="6"/>
      <c r="G28" s="642"/>
      <c r="H28" s="293"/>
      <c r="I28" s="40">
        <f t="shared" si="61"/>
        <v>0</v>
      </c>
      <c r="J28" s="642"/>
      <c r="K28" s="293"/>
      <c r="L28" s="40">
        <f t="shared" si="62"/>
        <v>0</v>
      </c>
      <c r="M28" s="42">
        <f t="shared" si="63"/>
        <v>0</v>
      </c>
      <c r="N28" s="43">
        <f t="shared" si="64"/>
        <v>0</v>
      </c>
      <c r="O28" s="40">
        <f t="shared" si="65"/>
        <v>0</v>
      </c>
      <c r="P28" s="6"/>
      <c r="Q28" s="42">
        <f t="shared" si="66"/>
        <v>0</v>
      </c>
      <c r="R28" s="43">
        <f t="shared" si="67"/>
        <v>0</v>
      </c>
      <c r="S28" s="40">
        <f t="shared" si="68"/>
        <v>0</v>
      </c>
      <c r="T28" s="6"/>
      <c r="U28" s="42"/>
      <c r="V28" s="58"/>
      <c r="W28" s="44"/>
      <c r="X28" s="464"/>
      <c r="Y28" s="55"/>
      <c r="Z28" s="54"/>
      <c r="AA28" s="54"/>
      <c r="AB28" s="55"/>
      <c r="AC28" s="55"/>
      <c r="AD28" s="55"/>
      <c r="AE28" s="55"/>
      <c r="AF28" s="55"/>
      <c r="AG28" s="55"/>
    </row>
    <row r="29" spans="1:33" s="46" customFormat="1" ht="12" customHeight="1" x14ac:dyDescent="0.2">
      <c r="A29" s="57"/>
      <c r="B29" s="699" t="s">
        <v>22</v>
      </c>
      <c r="C29" s="621"/>
      <c r="D29" s="632"/>
      <c r="E29" s="40">
        <f t="shared" si="60"/>
        <v>0</v>
      </c>
      <c r="F29" s="6"/>
      <c r="G29" s="642"/>
      <c r="H29" s="293"/>
      <c r="I29" s="40">
        <f t="shared" si="61"/>
        <v>0</v>
      </c>
      <c r="J29" s="642"/>
      <c r="K29" s="293"/>
      <c r="L29" s="40">
        <f t="shared" si="62"/>
        <v>0</v>
      </c>
      <c r="M29" s="42">
        <f t="shared" si="63"/>
        <v>0</v>
      </c>
      <c r="N29" s="43">
        <f t="shared" si="64"/>
        <v>0</v>
      </c>
      <c r="O29" s="40">
        <f t="shared" si="65"/>
        <v>0</v>
      </c>
      <c r="P29" s="6"/>
      <c r="Q29" s="42">
        <f t="shared" si="66"/>
        <v>0</v>
      </c>
      <c r="R29" s="43">
        <f t="shared" si="67"/>
        <v>0</v>
      </c>
      <c r="S29" s="40">
        <f t="shared" si="68"/>
        <v>0</v>
      </c>
      <c r="T29" s="6"/>
      <c r="U29" s="42"/>
      <c r="V29" s="58"/>
      <c r="W29" s="44"/>
      <c r="X29" s="464"/>
      <c r="Y29" s="55"/>
      <c r="Z29" s="54"/>
      <c r="AA29" s="54"/>
      <c r="AB29" s="55"/>
      <c r="AC29" s="55"/>
      <c r="AD29" s="55"/>
      <c r="AE29" s="55"/>
      <c r="AF29" s="55"/>
      <c r="AG29" s="55"/>
    </row>
    <row r="30" spans="1:33" s="55" customFormat="1" ht="12" customHeight="1" x14ac:dyDescent="0.2">
      <c r="A30" s="75"/>
      <c r="B30" s="76"/>
      <c r="C30" s="165"/>
      <c r="D30" s="631"/>
      <c r="E30" s="50"/>
      <c r="F30" s="6"/>
      <c r="G30" s="410"/>
      <c r="H30" s="104"/>
      <c r="I30" s="50"/>
      <c r="J30" s="410"/>
      <c r="K30" s="104"/>
      <c r="L30" s="50"/>
      <c r="M30" s="51"/>
      <c r="N30" s="52"/>
      <c r="O30" s="50"/>
      <c r="P30" s="6"/>
      <c r="Q30" s="51"/>
      <c r="R30" s="52"/>
      <c r="S30" s="50"/>
      <c r="T30" s="6"/>
      <c r="U30" s="51"/>
      <c r="V30" s="77"/>
      <c r="W30" s="56"/>
      <c r="X30" s="480"/>
      <c r="Z30" s="54"/>
      <c r="AA30" s="54"/>
    </row>
    <row r="31" spans="1:33" s="80" customFormat="1" ht="12" customHeight="1" x14ac:dyDescent="0.2">
      <c r="A31" s="66"/>
      <c r="B31" s="78" t="s">
        <v>262</v>
      </c>
      <c r="C31" s="33"/>
      <c r="D31" s="34"/>
      <c r="E31" s="35"/>
      <c r="F31" s="6"/>
      <c r="G31" s="33"/>
      <c r="H31" s="34"/>
      <c r="I31" s="35"/>
      <c r="J31" s="33"/>
      <c r="K31" s="34"/>
      <c r="L31" s="35"/>
      <c r="M31" s="33"/>
      <c r="N31" s="34"/>
      <c r="O31" s="35"/>
      <c r="P31" s="6"/>
      <c r="Q31" s="33"/>
      <c r="R31" s="34"/>
      <c r="S31" s="35"/>
      <c r="T31" s="6"/>
      <c r="U31" s="33"/>
      <c r="V31" s="34"/>
      <c r="W31" s="35"/>
      <c r="X31" s="460"/>
      <c r="Y31" s="54"/>
      <c r="Z31" s="54"/>
      <c r="AA31" s="54"/>
      <c r="AB31" s="55"/>
      <c r="AC31" s="55"/>
      <c r="AD31" s="55"/>
      <c r="AE31" s="55"/>
      <c r="AF31" s="55"/>
      <c r="AG31" s="55"/>
    </row>
    <row r="32" spans="1:33" s="46" customFormat="1" ht="12" customHeight="1" x14ac:dyDescent="0.2">
      <c r="A32" s="38"/>
      <c r="B32" s="727" t="s">
        <v>22</v>
      </c>
      <c r="C32" s="642"/>
      <c r="D32" s="293"/>
      <c r="E32" s="40">
        <f t="shared" ref="E32" si="69">C32*D32</f>
        <v>0</v>
      </c>
      <c r="F32" s="6"/>
      <c r="G32" s="642"/>
      <c r="H32" s="293"/>
      <c r="I32" s="40">
        <f t="shared" ref="I32" si="70">G32*H32</f>
        <v>0</v>
      </c>
      <c r="J32" s="642"/>
      <c r="K32" s="293"/>
      <c r="L32" s="40">
        <f t="shared" ref="L32" si="71">J32*K32</f>
        <v>0</v>
      </c>
      <c r="M32" s="42">
        <f t="shared" ref="M32" si="72">G32+J32</f>
        <v>0</v>
      </c>
      <c r="N32" s="43">
        <f t="shared" ref="N32" si="73">H32+K32</f>
        <v>0</v>
      </c>
      <c r="O32" s="40">
        <f t="shared" ref="O32" si="74">I32+L32</f>
        <v>0</v>
      </c>
      <c r="P32" s="6"/>
      <c r="Q32" s="42">
        <f>M32-U32</f>
        <v>0</v>
      </c>
      <c r="R32" s="43">
        <f>N32-V32</f>
        <v>0</v>
      </c>
      <c r="S32" s="40">
        <f>O32-W32</f>
        <v>0</v>
      </c>
      <c r="T32" s="6"/>
      <c r="U32" s="42"/>
      <c r="V32" s="58"/>
      <c r="W32" s="44"/>
      <c r="X32" s="479"/>
      <c r="Y32" s="55"/>
      <c r="Z32" s="54"/>
      <c r="AA32" s="54"/>
      <c r="AB32" s="55"/>
      <c r="AC32" s="55"/>
      <c r="AD32" s="55"/>
      <c r="AE32" s="55"/>
      <c r="AF32" s="55"/>
      <c r="AG32" s="55"/>
    </row>
    <row r="33" spans="1:33" s="46" customFormat="1" ht="12" customHeight="1" x14ac:dyDescent="0.2">
      <c r="A33" s="38"/>
      <c r="B33" s="727" t="s">
        <v>22</v>
      </c>
      <c r="C33" s="642"/>
      <c r="D33" s="293"/>
      <c r="E33" s="40">
        <f t="shared" ref="E33:E36" si="75">C33*D33</f>
        <v>0</v>
      </c>
      <c r="F33" s="6"/>
      <c r="G33" s="642"/>
      <c r="H33" s="293"/>
      <c r="I33" s="40">
        <f t="shared" ref="I33:I36" si="76">G33*H33</f>
        <v>0</v>
      </c>
      <c r="J33" s="642"/>
      <c r="K33" s="293"/>
      <c r="L33" s="40">
        <f t="shared" ref="L33:L36" si="77">J33*K33</f>
        <v>0</v>
      </c>
      <c r="M33" s="42">
        <f t="shared" ref="M33:M36" si="78">G33+J33</f>
        <v>0</v>
      </c>
      <c r="N33" s="43">
        <f t="shared" ref="N33:N36" si="79">H33+K33</f>
        <v>0</v>
      </c>
      <c r="O33" s="40">
        <f t="shared" ref="O33:O36" si="80">I33+L33</f>
        <v>0</v>
      </c>
      <c r="P33" s="6"/>
      <c r="Q33" s="42">
        <f t="shared" ref="Q33:Q36" si="81">M33-U33</f>
        <v>0</v>
      </c>
      <c r="R33" s="43">
        <f t="shared" ref="R33:R36" si="82">N33-V33</f>
        <v>0</v>
      </c>
      <c r="S33" s="40">
        <f t="shared" ref="S33:S36" si="83">O33-W33</f>
        <v>0</v>
      </c>
      <c r="T33" s="6"/>
      <c r="U33" s="42"/>
      <c r="V33" s="58"/>
      <c r="W33" s="44"/>
      <c r="X33" s="464"/>
      <c r="Y33" s="55"/>
      <c r="Z33" s="54"/>
      <c r="AA33" s="54"/>
      <c r="AB33" s="55"/>
      <c r="AC33" s="55"/>
      <c r="AD33" s="55"/>
      <c r="AE33" s="55"/>
      <c r="AF33" s="55"/>
      <c r="AG33" s="55"/>
    </row>
    <row r="34" spans="1:33" s="46" customFormat="1" ht="12" customHeight="1" x14ac:dyDescent="0.2">
      <c r="A34" s="38"/>
      <c r="B34" s="727" t="s">
        <v>22</v>
      </c>
      <c r="C34" s="642"/>
      <c r="D34" s="293"/>
      <c r="E34" s="40">
        <f t="shared" si="75"/>
        <v>0</v>
      </c>
      <c r="F34" s="6"/>
      <c r="G34" s="642"/>
      <c r="H34" s="293"/>
      <c r="I34" s="40">
        <f t="shared" si="76"/>
        <v>0</v>
      </c>
      <c r="J34" s="642"/>
      <c r="K34" s="293"/>
      <c r="L34" s="40">
        <f t="shared" si="77"/>
        <v>0</v>
      </c>
      <c r="M34" s="42">
        <f t="shared" si="78"/>
        <v>0</v>
      </c>
      <c r="N34" s="43">
        <f t="shared" si="79"/>
        <v>0</v>
      </c>
      <c r="O34" s="40">
        <f t="shared" si="80"/>
        <v>0</v>
      </c>
      <c r="P34" s="6"/>
      <c r="Q34" s="42">
        <f t="shared" si="81"/>
        <v>0</v>
      </c>
      <c r="R34" s="43">
        <f t="shared" si="82"/>
        <v>0</v>
      </c>
      <c r="S34" s="40">
        <f t="shared" si="83"/>
        <v>0</v>
      </c>
      <c r="T34" s="6"/>
      <c r="U34" s="42"/>
      <c r="V34" s="58"/>
      <c r="W34" s="44"/>
      <c r="X34" s="464"/>
      <c r="Y34" s="55"/>
      <c r="Z34" s="54"/>
      <c r="AA34" s="54"/>
      <c r="AB34" s="55"/>
      <c r="AC34" s="55"/>
      <c r="AD34" s="55"/>
      <c r="AE34" s="55"/>
      <c r="AF34" s="55"/>
      <c r="AG34" s="55"/>
    </row>
    <row r="35" spans="1:33" s="46" customFormat="1" ht="12" customHeight="1" x14ac:dyDescent="0.2">
      <c r="A35" s="38"/>
      <c r="B35" s="727" t="s">
        <v>22</v>
      </c>
      <c r="C35" s="642"/>
      <c r="D35" s="293"/>
      <c r="E35" s="40">
        <f t="shared" si="75"/>
        <v>0</v>
      </c>
      <c r="F35" s="6"/>
      <c r="G35" s="642"/>
      <c r="H35" s="293"/>
      <c r="I35" s="40">
        <f t="shared" si="76"/>
        <v>0</v>
      </c>
      <c r="J35" s="642"/>
      <c r="K35" s="293"/>
      <c r="L35" s="40">
        <f t="shared" si="77"/>
        <v>0</v>
      </c>
      <c r="M35" s="42">
        <f t="shared" si="78"/>
        <v>0</v>
      </c>
      <c r="N35" s="43">
        <f t="shared" si="79"/>
        <v>0</v>
      </c>
      <c r="O35" s="40">
        <f t="shared" si="80"/>
        <v>0</v>
      </c>
      <c r="P35" s="6"/>
      <c r="Q35" s="42">
        <f t="shared" si="81"/>
        <v>0</v>
      </c>
      <c r="R35" s="43">
        <f t="shared" si="82"/>
        <v>0</v>
      </c>
      <c r="S35" s="40">
        <f t="shared" si="83"/>
        <v>0</v>
      </c>
      <c r="T35" s="6"/>
      <c r="U35" s="42"/>
      <c r="V35" s="58"/>
      <c r="W35" s="44"/>
      <c r="X35" s="464"/>
      <c r="Y35" s="55"/>
      <c r="Z35" s="54"/>
      <c r="AA35" s="54"/>
      <c r="AB35" s="55"/>
      <c r="AC35" s="55"/>
      <c r="AD35" s="55"/>
      <c r="AE35" s="55"/>
      <c r="AF35" s="55"/>
      <c r="AG35" s="55"/>
    </row>
    <row r="36" spans="1:33" s="46" customFormat="1" ht="12" customHeight="1" x14ac:dyDescent="0.2">
      <c r="A36" s="38"/>
      <c r="B36" s="727" t="s">
        <v>22</v>
      </c>
      <c r="C36" s="642"/>
      <c r="D36" s="293"/>
      <c r="E36" s="40">
        <f t="shared" si="75"/>
        <v>0</v>
      </c>
      <c r="F36" s="6"/>
      <c r="G36" s="642"/>
      <c r="H36" s="293"/>
      <c r="I36" s="40">
        <f t="shared" si="76"/>
        <v>0</v>
      </c>
      <c r="J36" s="642"/>
      <c r="K36" s="293"/>
      <c r="L36" s="40">
        <f t="shared" si="77"/>
        <v>0</v>
      </c>
      <c r="M36" s="42">
        <f t="shared" si="78"/>
        <v>0</v>
      </c>
      <c r="N36" s="43">
        <f t="shared" si="79"/>
        <v>0</v>
      </c>
      <c r="O36" s="40">
        <f t="shared" si="80"/>
        <v>0</v>
      </c>
      <c r="P36" s="6"/>
      <c r="Q36" s="42">
        <f t="shared" si="81"/>
        <v>0</v>
      </c>
      <c r="R36" s="43">
        <f t="shared" si="82"/>
        <v>0</v>
      </c>
      <c r="S36" s="40">
        <f t="shared" si="83"/>
        <v>0</v>
      </c>
      <c r="T36" s="6"/>
      <c r="U36" s="42"/>
      <c r="V36" s="58"/>
      <c r="W36" s="44"/>
      <c r="X36" s="464"/>
      <c r="Y36" s="55"/>
      <c r="Z36" s="54"/>
      <c r="AA36" s="54"/>
      <c r="AB36" s="55"/>
      <c r="AC36" s="55"/>
      <c r="AD36" s="55"/>
      <c r="AE36" s="55"/>
      <c r="AF36" s="55"/>
      <c r="AG36" s="55"/>
    </row>
    <row r="37" spans="1:33" s="55" customFormat="1" ht="12" customHeight="1" x14ac:dyDescent="0.2">
      <c r="A37" s="75"/>
      <c r="B37" s="76"/>
      <c r="C37" s="165"/>
      <c r="D37" s="631"/>
      <c r="E37" s="50"/>
      <c r="F37" s="6"/>
      <c r="G37" s="410"/>
      <c r="H37" s="104"/>
      <c r="I37" s="50"/>
      <c r="J37" s="410"/>
      <c r="K37" s="104"/>
      <c r="L37" s="50"/>
      <c r="M37" s="51"/>
      <c r="N37" s="52"/>
      <c r="O37" s="50"/>
      <c r="P37" s="6"/>
      <c r="Q37" s="51"/>
      <c r="R37" s="52"/>
      <c r="S37" s="50"/>
      <c r="T37" s="6"/>
      <c r="U37" s="51"/>
      <c r="V37" s="77"/>
      <c r="W37" s="56"/>
      <c r="X37" s="480"/>
      <c r="Z37" s="54"/>
      <c r="AA37" s="54"/>
    </row>
    <row r="38" spans="1:33" s="80" customFormat="1" ht="12" customHeight="1" x14ac:dyDescent="0.2">
      <c r="A38" s="66"/>
      <c r="B38" s="78" t="s">
        <v>263</v>
      </c>
      <c r="C38" s="33"/>
      <c r="D38" s="34"/>
      <c r="E38" s="35"/>
      <c r="F38" s="6"/>
      <c r="G38" s="33"/>
      <c r="H38" s="34"/>
      <c r="I38" s="35"/>
      <c r="J38" s="33"/>
      <c r="K38" s="34"/>
      <c r="L38" s="35"/>
      <c r="M38" s="33"/>
      <c r="N38" s="34"/>
      <c r="O38" s="35"/>
      <c r="P38" s="6"/>
      <c r="Q38" s="33"/>
      <c r="R38" s="34"/>
      <c r="S38" s="35"/>
      <c r="T38" s="6"/>
      <c r="U38" s="33"/>
      <c r="V38" s="34"/>
      <c r="W38" s="35"/>
      <c r="X38" s="460"/>
      <c r="Y38" s="54"/>
      <c r="Z38" s="54"/>
      <c r="AA38" s="54"/>
      <c r="AB38" s="55"/>
      <c r="AC38" s="55"/>
      <c r="AD38" s="55"/>
      <c r="AE38" s="55"/>
      <c r="AF38" s="55"/>
      <c r="AG38" s="55"/>
    </row>
    <row r="39" spans="1:33" s="46" customFormat="1" ht="12" customHeight="1" x14ac:dyDescent="0.2">
      <c r="A39" s="38"/>
      <c r="B39" s="727" t="s">
        <v>22</v>
      </c>
      <c r="C39" s="642"/>
      <c r="D39" s="293"/>
      <c r="E39" s="40">
        <f t="shared" ref="E39" si="84">C39*D39</f>
        <v>0</v>
      </c>
      <c r="F39" s="6"/>
      <c r="G39" s="642"/>
      <c r="H39" s="293"/>
      <c r="I39" s="40">
        <f t="shared" ref="I39" si="85">G39*H39</f>
        <v>0</v>
      </c>
      <c r="J39" s="642"/>
      <c r="K39" s="293"/>
      <c r="L39" s="40">
        <f t="shared" ref="L39" si="86">J39*K39</f>
        <v>0</v>
      </c>
      <c r="M39" s="42">
        <f t="shared" ref="M39" si="87">G39+J39</f>
        <v>0</v>
      </c>
      <c r="N39" s="43">
        <f t="shared" ref="N39" si="88">H39+K39</f>
        <v>0</v>
      </c>
      <c r="O39" s="40">
        <f t="shared" ref="O39" si="89">I39+L39</f>
        <v>0</v>
      </c>
      <c r="P39" s="6"/>
      <c r="Q39" s="42">
        <f>M39-U39</f>
        <v>0</v>
      </c>
      <c r="R39" s="43">
        <f>N39-V39</f>
        <v>0</v>
      </c>
      <c r="S39" s="40">
        <f>O39-W39</f>
        <v>0</v>
      </c>
      <c r="T39" s="6"/>
      <c r="U39" s="42"/>
      <c r="V39" s="58"/>
      <c r="W39" s="44"/>
      <c r="X39" s="479"/>
      <c r="Y39" s="55"/>
      <c r="Z39" s="54"/>
      <c r="AA39" s="54"/>
      <c r="AB39" s="55"/>
      <c r="AC39" s="55"/>
      <c r="AD39" s="55"/>
      <c r="AE39" s="55"/>
      <c r="AF39" s="55"/>
      <c r="AG39" s="55"/>
    </row>
    <row r="40" spans="1:33" s="46" customFormat="1" ht="12" customHeight="1" x14ac:dyDescent="0.2">
      <c r="A40" s="38"/>
      <c r="B40" s="727" t="s">
        <v>22</v>
      </c>
      <c r="C40" s="642"/>
      <c r="D40" s="293"/>
      <c r="E40" s="40">
        <f t="shared" ref="E40:E43" si="90">C40*D40</f>
        <v>0</v>
      </c>
      <c r="F40" s="6"/>
      <c r="G40" s="642"/>
      <c r="H40" s="293"/>
      <c r="I40" s="40">
        <f t="shared" ref="I40:I43" si="91">G40*H40</f>
        <v>0</v>
      </c>
      <c r="J40" s="642"/>
      <c r="K40" s="293"/>
      <c r="L40" s="40">
        <f t="shared" ref="L40:L43" si="92">J40*K40</f>
        <v>0</v>
      </c>
      <c r="M40" s="42">
        <f t="shared" ref="M40:M43" si="93">G40+J40</f>
        <v>0</v>
      </c>
      <c r="N40" s="43">
        <f t="shared" ref="N40:N43" si="94">H40+K40</f>
        <v>0</v>
      </c>
      <c r="O40" s="40">
        <f t="shared" ref="O40:O43" si="95">I40+L40</f>
        <v>0</v>
      </c>
      <c r="P40" s="6"/>
      <c r="Q40" s="42">
        <f t="shared" ref="Q40:Q43" si="96">M40-U40</f>
        <v>0</v>
      </c>
      <c r="R40" s="43">
        <f t="shared" ref="R40:R43" si="97">N40-V40</f>
        <v>0</v>
      </c>
      <c r="S40" s="40">
        <f t="shared" ref="S40:S43" si="98">O40-W40</f>
        <v>0</v>
      </c>
      <c r="T40" s="6"/>
      <c r="U40" s="42"/>
      <c r="V40" s="58"/>
      <c r="W40" s="44"/>
      <c r="X40" s="464"/>
      <c r="Y40" s="55"/>
      <c r="Z40" s="54"/>
      <c r="AA40" s="54"/>
      <c r="AB40" s="55"/>
      <c r="AC40" s="55"/>
      <c r="AD40" s="55"/>
      <c r="AE40" s="55"/>
      <c r="AF40" s="55"/>
      <c r="AG40" s="55"/>
    </row>
    <row r="41" spans="1:33" s="46" customFormat="1" ht="12" customHeight="1" x14ac:dyDescent="0.2">
      <c r="A41" s="38"/>
      <c r="B41" s="727" t="s">
        <v>22</v>
      </c>
      <c r="C41" s="642"/>
      <c r="D41" s="293"/>
      <c r="E41" s="40">
        <f t="shared" si="90"/>
        <v>0</v>
      </c>
      <c r="F41" s="6"/>
      <c r="G41" s="642"/>
      <c r="H41" s="293"/>
      <c r="I41" s="40">
        <f t="shared" si="91"/>
        <v>0</v>
      </c>
      <c r="J41" s="642"/>
      <c r="K41" s="293"/>
      <c r="L41" s="40">
        <f t="shared" si="92"/>
        <v>0</v>
      </c>
      <c r="M41" s="42">
        <f t="shared" si="93"/>
        <v>0</v>
      </c>
      <c r="N41" s="43">
        <f t="shared" si="94"/>
        <v>0</v>
      </c>
      <c r="O41" s="40">
        <f t="shared" si="95"/>
        <v>0</v>
      </c>
      <c r="P41" s="6"/>
      <c r="Q41" s="42">
        <f t="shared" si="96"/>
        <v>0</v>
      </c>
      <c r="R41" s="43">
        <f t="shared" si="97"/>
        <v>0</v>
      </c>
      <c r="S41" s="40">
        <f t="shared" si="98"/>
        <v>0</v>
      </c>
      <c r="T41" s="6"/>
      <c r="U41" s="42"/>
      <c r="V41" s="58"/>
      <c r="W41" s="44"/>
      <c r="X41" s="464"/>
      <c r="Y41" s="55"/>
      <c r="Z41" s="54"/>
      <c r="AA41" s="54"/>
      <c r="AB41" s="55"/>
      <c r="AC41" s="55"/>
      <c r="AD41" s="55"/>
      <c r="AE41" s="55"/>
      <c r="AF41" s="55"/>
      <c r="AG41" s="55"/>
    </row>
    <row r="42" spans="1:33" s="46" customFormat="1" ht="12" customHeight="1" x14ac:dyDescent="0.2">
      <c r="A42" s="38"/>
      <c r="B42" s="727" t="s">
        <v>22</v>
      </c>
      <c r="C42" s="642"/>
      <c r="D42" s="293"/>
      <c r="E42" s="40">
        <f t="shared" si="90"/>
        <v>0</v>
      </c>
      <c r="F42" s="6"/>
      <c r="G42" s="642"/>
      <c r="H42" s="293"/>
      <c r="I42" s="40">
        <f t="shared" si="91"/>
        <v>0</v>
      </c>
      <c r="J42" s="642"/>
      <c r="K42" s="293"/>
      <c r="L42" s="40">
        <f t="shared" si="92"/>
        <v>0</v>
      </c>
      <c r="M42" s="42">
        <f t="shared" si="93"/>
        <v>0</v>
      </c>
      <c r="N42" s="43">
        <f t="shared" si="94"/>
        <v>0</v>
      </c>
      <c r="O42" s="40">
        <f t="shared" si="95"/>
        <v>0</v>
      </c>
      <c r="P42" s="6"/>
      <c r="Q42" s="42">
        <f t="shared" si="96"/>
        <v>0</v>
      </c>
      <c r="R42" s="43">
        <f t="shared" si="97"/>
        <v>0</v>
      </c>
      <c r="S42" s="40">
        <f t="shared" si="98"/>
        <v>0</v>
      </c>
      <c r="T42" s="6"/>
      <c r="U42" s="42"/>
      <c r="V42" s="58"/>
      <c r="W42" s="44"/>
      <c r="X42" s="464"/>
      <c r="Y42" s="55"/>
      <c r="Z42" s="54"/>
      <c r="AA42" s="54"/>
      <c r="AB42" s="55"/>
      <c r="AC42" s="55"/>
      <c r="AD42" s="55"/>
      <c r="AE42" s="55"/>
      <c r="AF42" s="55"/>
      <c r="AG42" s="55"/>
    </row>
    <row r="43" spans="1:33" s="46" customFormat="1" ht="12" customHeight="1" x14ac:dyDescent="0.2">
      <c r="A43" s="38"/>
      <c r="B43" s="727" t="s">
        <v>22</v>
      </c>
      <c r="C43" s="642"/>
      <c r="D43" s="293"/>
      <c r="E43" s="40">
        <f t="shared" si="90"/>
        <v>0</v>
      </c>
      <c r="F43" s="6"/>
      <c r="G43" s="642"/>
      <c r="H43" s="293"/>
      <c r="I43" s="40">
        <f t="shared" si="91"/>
        <v>0</v>
      </c>
      <c r="J43" s="642"/>
      <c r="K43" s="293"/>
      <c r="L43" s="40">
        <f t="shared" si="92"/>
        <v>0</v>
      </c>
      <c r="M43" s="42">
        <f t="shared" si="93"/>
        <v>0</v>
      </c>
      <c r="N43" s="43">
        <f t="shared" si="94"/>
        <v>0</v>
      </c>
      <c r="O43" s="40">
        <f t="shared" si="95"/>
        <v>0</v>
      </c>
      <c r="P43" s="6"/>
      <c r="Q43" s="42">
        <f t="shared" si="96"/>
        <v>0</v>
      </c>
      <c r="R43" s="43">
        <f t="shared" si="97"/>
        <v>0</v>
      </c>
      <c r="S43" s="40">
        <f t="shared" si="98"/>
        <v>0</v>
      </c>
      <c r="T43" s="6"/>
      <c r="U43" s="42"/>
      <c r="V43" s="58"/>
      <c r="W43" s="44"/>
      <c r="X43" s="464"/>
      <c r="Y43" s="55"/>
      <c r="Z43" s="54"/>
      <c r="AA43" s="54"/>
      <c r="AB43" s="55"/>
      <c r="AC43" s="55"/>
      <c r="AD43" s="55"/>
      <c r="AE43" s="55"/>
      <c r="AF43" s="55"/>
      <c r="AG43" s="55"/>
    </row>
    <row r="44" spans="1:33" ht="12" customHeight="1" x14ac:dyDescent="0.2">
      <c r="A44" s="59"/>
      <c r="B44" s="60"/>
      <c r="C44" s="269"/>
      <c r="D44" s="633"/>
      <c r="E44" s="61"/>
      <c r="G44" s="402"/>
      <c r="H44" s="471"/>
      <c r="I44" s="61"/>
      <c r="J44" s="402"/>
      <c r="K44" s="471"/>
      <c r="L44" s="61"/>
      <c r="M44" s="24"/>
      <c r="N44" s="62"/>
      <c r="O44" s="61"/>
      <c r="Q44" s="24"/>
      <c r="R44" s="62"/>
      <c r="S44" s="61"/>
      <c r="U44" s="24"/>
      <c r="V44" s="62"/>
      <c r="W44" s="63"/>
      <c r="X44" s="461"/>
    </row>
    <row r="45" spans="1:33" s="31" customFormat="1" ht="18" customHeight="1" x14ac:dyDescent="0.2">
      <c r="A45" s="792" t="s">
        <v>27</v>
      </c>
      <c r="B45" s="793"/>
      <c r="C45" s="555"/>
      <c r="D45" s="557"/>
      <c r="E45" s="28">
        <f>SUM(E46:E55)</f>
        <v>0</v>
      </c>
      <c r="F45" s="81"/>
      <c r="G45" s="556"/>
      <c r="H45" s="558"/>
      <c r="I45" s="28">
        <f>SUM(I46:I55)</f>
        <v>0</v>
      </c>
      <c r="J45" s="556"/>
      <c r="K45" s="558"/>
      <c r="L45" s="28">
        <f>SUM(L46:L55)</f>
        <v>0</v>
      </c>
      <c r="M45" s="556"/>
      <c r="N45" s="558"/>
      <c r="O45" s="28">
        <f>SUM(O46:O55)</f>
        <v>0</v>
      </c>
      <c r="P45" s="29"/>
      <c r="Q45" s="556"/>
      <c r="R45" s="558"/>
      <c r="S45" s="28">
        <f>O45-W45</f>
        <v>0</v>
      </c>
      <c r="T45" s="81"/>
      <c r="U45" s="556"/>
      <c r="V45" s="558"/>
      <c r="W45" s="28">
        <f>SUM(W46:W55)</f>
        <v>0</v>
      </c>
      <c r="X45" s="462"/>
      <c r="Y45" s="477"/>
      <c r="Z45" s="477"/>
      <c r="AA45" s="477"/>
      <c r="AB45" s="478"/>
      <c r="AC45" s="478"/>
      <c r="AD45" s="478"/>
      <c r="AE45" s="478"/>
      <c r="AF45" s="478"/>
      <c r="AG45" s="478"/>
    </row>
    <row r="46" spans="1:33" ht="12" customHeight="1" x14ac:dyDescent="0.2">
      <c r="A46" s="59"/>
      <c r="B46" s="60" t="s">
        <v>28</v>
      </c>
      <c r="C46" s="402"/>
      <c r="D46" s="471"/>
      <c r="E46" s="61">
        <f t="shared" ref="E46:E50" si="99">C46*D46</f>
        <v>0</v>
      </c>
      <c r="F46" s="81"/>
      <c r="G46" s="402"/>
      <c r="H46" s="471"/>
      <c r="I46" s="61">
        <f t="shared" ref="I46:I50" si="100">G46*H46</f>
        <v>0</v>
      </c>
      <c r="J46" s="402"/>
      <c r="K46" s="471"/>
      <c r="L46" s="61">
        <f t="shared" ref="L46:L50" si="101">J46*K46</f>
        <v>0</v>
      </c>
      <c r="M46" s="24">
        <f t="shared" ref="M46:M49" si="102">G46+J46</f>
        <v>0</v>
      </c>
      <c r="N46" s="62">
        <f t="shared" ref="N46:N49" si="103">H46+K46</f>
        <v>0</v>
      </c>
      <c r="O46" s="61">
        <f t="shared" ref="O46:O49" si="104">I46+L46</f>
        <v>0</v>
      </c>
      <c r="Q46" s="24">
        <f t="shared" ref="Q46:Q49" si="105">M46-U46</f>
        <v>-1000</v>
      </c>
      <c r="R46" s="62">
        <f t="shared" ref="R46:R49" si="106">N46-V46</f>
        <v>0</v>
      </c>
      <c r="S46" s="61">
        <f t="shared" ref="S46:S49" si="107">O46-W46</f>
        <v>0</v>
      </c>
      <c r="T46" s="81"/>
      <c r="U46" s="24">
        <v>1000</v>
      </c>
      <c r="V46" s="62">
        <f>ROUND(((W141/23))*(2/30),0)</f>
        <v>0</v>
      </c>
      <c r="W46" s="63">
        <f>V46*U46</f>
        <v>0</v>
      </c>
      <c r="X46" s="465" t="s">
        <v>264</v>
      </c>
      <c r="Y46" s="82"/>
      <c r="Z46" s="81"/>
      <c r="AA46" s="81"/>
    </row>
    <row r="47" spans="1:33" s="55" customFormat="1" ht="12" customHeight="1" x14ac:dyDescent="0.2">
      <c r="A47" s="74"/>
      <c r="B47" s="48" t="s">
        <v>265</v>
      </c>
      <c r="C47" s="410"/>
      <c r="D47" s="104"/>
      <c r="E47" s="50">
        <f t="shared" si="99"/>
        <v>0</v>
      </c>
      <c r="F47" s="81"/>
      <c r="G47" s="410"/>
      <c r="H47" s="104"/>
      <c r="I47" s="50">
        <f t="shared" si="100"/>
        <v>0</v>
      </c>
      <c r="J47" s="410"/>
      <c r="K47" s="104"/>
      <c r="L47" s="50">
        <f t="shared" si="101"/>
        <v>0</v>
      </c>
      <c r="M47" s="51">
        <f t="shared" si="102"/>
        <v>0</v>
      </c>
      <c r="N47" s="52">
        <f t="shared" si="103"/>
        <v>0</v>
      </c>
      <c r="O47" s="50">
        <f t="shared" si="104"/>
        <v>0</v>
      </c>
      <c r="P47" s="6"/>
      <c r="Q47" s="51">
        <f t="shared" si="105"/>
        <v>-150</v>
      </c>
      <c r="R47" s="52">
        <f t="shared" si="106"/>
        <v>0</v>
      </c>
      <c r="S47" s="50">
        <f t="shared" si="107"/>
        <v>0</v>
      </c>
      <c r="T47" s="81"/>
      <c r="U47" s="51">
        <v>150</v>
      </c>
      <c r="V47" s="52">
        <f>V46</f>
        <v>0</v>
      </c>
      <c r="W47" s="56">
        <f>V47*U47</f>
        <v>0</v>
      </c>
      <c r="X47" s="103"/>
      <c r="Z47" s="83"/>
      <c r="AA47" s="83"/>
    </row>
    <row r="48" spans="1:33" s="55" customFormat="1" ht="12" customHeight="1" x14ac:dyDescent="0.2">
      <c r="A48" s="74"/>
      <c r="B48" s="48" t="s">
        <v>266</v>
      </c>
      <c r="C48" s="410"/>
      <c r="D48" s="104"/>
      <c r="E48" s="50">
        <f t="shared" si="99"/>
        <v>0</v>
      </c>
      <c r="F48" s="81"/>
      <c r="G48" s="410"/>
      <c r="H48" s="104"/>
      <c r="I48" s="50">
        <f t="shared" si="100"/>
        <v>0</v>
      </c>
      <c r="J48" s="410"/>
      <c r="K48" s="104"/>
      <c r="L48" s="50">
        <f t="shared" si="101"/>
        <v>0</v>
      </c>
      <c r="M48" s="51">
        <f t="shared" si="102"/>
        <v>0</v>
      </c>
      <c r="N48" s="52">
        <f t="shared" si="103"/>
        <v>0</v>
      </c>
      <c r="O48" s="50">
        <f t="shared" si="104"/>
        <v>0</v>
      </c>
      <c r="P48" s="6"/>
      <c r="Q48" s="51">
        <f t="shared" si="105"/>
        <v>-1200</v>
      </c>
      <c r="R48" s="52">
        <f t="shared" si="106"/>
        <v>0</v>
      </c>
      <c r="S48" s="50">
        <f t="shared" si="107"/>
        <v>0</v>
      </c>
      <c r="T48" s="81"/>
      <c r="U48" s="51">
        <v>1200</v>
      </c>
      <c r="V48" s="52">
        <f>ROUND(((W141/25))*(2/30),0)</f>
        <v>0</v>
      </c>
      <c r="W48" s="56">
        <f>V48*U48</f>
        <v>0</v>
      </c>
      <c r="X48" s="463" t="s">
        <v>264</v>
      </c>
      <c r="Y48" s="84"/>
      <c r="Z48" s="83"/>
      <c r="AA48" s="83"/>
    </row>
    <row r="49" spans="1:33" s="55" customFormat="1" ht="12" customHeight="1" x14ac:dyDescent="0.2">
      <c r="A49" s="74"/>
      <c r="B49" s="48" t="s">
        <v>29</v>
      </c>
      <c r="C49" s="410"/>
      <c r="D49" s="104"/>
      <c r="E49" s="50">
        <f t="shared" si="99"/>
        <v>0</v>
      </c>
      <c r="F49" s="81"/>
      <c r="G49" s="410"/>
      <c r="H49" s="104"/>
      <c r="I49" s="50">
        <f t="shared" si="100"/>
        <v>0</v>
      </c>
      <c r="J49" s="410"/>
      <c r="K49" s="104"/>
      <c r="L49" s="50">
        <f t="shared" si="101"/>
        <v>0</v>
      </c>
      <c r="M49" s="51">
        <f t="shared" si="102"/>
        <v>0</v>
      </c>
      <c r="N49" s="52">
        <f t="shared" si="103"/>
        <v>0</v>
      </c>
      <c r="O49" s="50">
        <f t="shared" si="104"/>
        <v>0</v>
      </c>
      <c r="P49" s="6"/>
      <c r="Q49" s="51">
        <f t="shared" si="105"/>
        <v>-75</v>
      </c>
      <c r="R49" s="52">
        <f t="shared" si="106"/>
        <v>0</v>
      </c>
      <c r="S49" s="50">
        <f t="shared" si="107"/>
        <v>0</v>
      </c>
      <c r="T49" s="81"/>
      <c r="U49" s="51">
        <v>75</v>
      </c>
      <c r="V49" s="52">
        <f>ROUND(W141/150,0)</f>
        <v>0</v>
      </c>
      <c r="W49" s="56">
        <f>V49*U49</f>
        <v>0</v>
      </c>
      <c r="X49" s="53"/>
      <c r="Y49" s="86"/>
      <c r="Z49" s="83"/>
      <c r="AA49" s="83"/>
    </row>
    <row r="50" spans="1:33" s="46" customFormat="1" ht="12" customHeight="1" x14ac:dyDescent="0.2">
      <c r="A50" s="57"/>
      <c r="B50" s="699" t="s">
        <v>22</v>
      </c>
      <c r="C50" s="642"/>
      <c r="D50" s="293"/>
      <c r="E50" s="40">
        <f t="shared" si="99"/>
        <v>0</v>
      </c>
      <c r="F50" s="81"/>
      <c r="G50" s="642"/>
      <c r="H50" s="293"/>
      <c r="I50" s="40">
        <f t="shared" si="100"/>
        <v>0</v>
      </c>
      <c r="J50" s="642"/>
      <c r="K50" s="293"/>
      <c r="L50" s="40">
        <f t="shared" si="101"/>
        <v>0</v>
      </c>
      <c r="M50" s="42">
        <f t="shared" ref="M50" si="108">G50+J50</f>
        <v>0</v>
      </c>
      <c r="N50" s="43">
        <f t="shared" ref="N50" si="109">H50+K50</f>
        <v>0</v>
      </c>
      <c r="O50" s="40">
        <f t="shared" ref="O50" si="110">I50+L50</f>
        <v>0</v>
      </c>
      <c r="P50" s="6"/>
      <c r="Q50" s="42">
        <f>M50-U50</f>
        <v>0</v>
      </c>
      <c r="R50" s="43">
        <f>N50-V50</f>
        <v>0</v>
      </c>
      <c r="S50" s="40">
        <f>O50-W50</f>
        <v>0</v>
      </c>
      <c r="T50" s="81"/>
      <c r="U50" s="42"/>
      <c r="V50" s="58"/>
      <c r="W50" s="44"/>
      <c r="X50" s="466"/>
      <c r="Y50" s="86"/>
      <c r="Z50" s="83"/>
      <c r="AA50" s="83"/>
      <c r="AB50" s="55"/>
      <c r="AC50" s="55"/>
      <c r="AD50" s="55"/>
      <c r="AE50" s="55"/>
      <c r="AF50" s="55"/>
      <c r="AG50" s="55"/>
    </row>
    <row r="51" spans="1:33" s="46" customFormat="1" ht="12" customHeight="1" x14ac:dyDescent="0.2">
      <c r="A51" s="57"/>
      <c r="B51" s="699" t="s">
        <v>22</v>
      </c>
      <c r="C51" s="642"/>
      <c r="D51" s="293"/>
      <c r="E51" s="40">
        <f t="shared" ref="E51:E54" si="111">C51*D51</f>
        <v>0</v>
      </c>
      <c r="F51" s="81"/>
      <c r="G51" s="642"/>
      <c r="H51" s="293"/>
      <c r="I51" s="40">
        <f t="shared" ref="I51:I54" si="112">G51*H51</f>
        <v>0</v>
      </c>
      <c r="J51" s="642"/>
      <c r="K51" s="293"/>
      <c r="L51" s="40">
        <f t="shared" ref="L51:L54" si="113">J51*K51</f>
        <v>0</v>
      </c>
      <c r="M51" s="42">
        <f t="shared" ref="M51:M54" si="114">G51+J51</f>
        <v>0</v>
      </c>
      <c r="N51" s="43">
        <f t="shared" ref="N51:N54" si="115">H51+K51</f>
        <v>0</v>
      </c>
      <c r="O51" s="40">
        <f t="shared" ref="O51:O54" si="116">I51+L51</f>
        <v>0</v>
      </c>
      <c r="P51" s="6"/>
      <c r="Q51" s="42">
        <f t="shared" ref="Q51:Q54" si="117">M51-U51</f>
        <v>0</v>
      </c>
      <c r="R51" s="43">
        <f t="shared" ref="R51:R54" si="118">N51-V51</f>
        <v>0</v>
      </c>
      <c r="S51" s="40">
        <f t="shared" ref="S51:S54" si="119">O51-W51</f>
        <v>0</v>
      </c>
      <c r="T51" s="81"/>
      <c r="U51" s="42"/>
      <c r="V51" s="58"/>
      <c r="W51" s="44"/>
      <c r="X51" s="466"/>
      <c r="Y51" s="86"/>
      <c r="Z51" s="83"/>
      <c r="AA51" s="83"/>
      <c r="AB51" s="55"/>
      <c r="AC51" s="55"/>
      <c r="AD51" s="55"/>
      <c r="AE51" s="55"/>
      <c r="AF51" s="55"/>
      <c r="AG51" s="55"/>
    </row>
    <row r="52" spans="1:33" s="46" customFormat="1" ht="12" customHeight="1" x14ac:dyDescent="0.2">
      <c r="A52" s="57"/>
      <c r="B52" s="699" t="s">
        <v>22</v>
      </c>
      <c r="C52" s="642"/>
      <c r="D52" s="293"/>
      <c r="E52" s="40">
        <f t="shared" si="111"/>
        <v>0</v>
      </c>
      <c r="F52" s="81"/>
      <c r="G52" s="642"/>
      <c r="H52" s="293"/>
      <c r="I52" s="40">
        <f t="shared" si="112"/>
        <v>0</v>
      </c>
      <c r="J52" s="642"/>
      <c r="K52" s="293"/>
      <c r="L52" s="40">
        <f t="shared" si="113"/>
        <v>0</v>
      </c>
      <c r="M52" s="42">
        <f t="shared" si="114"/>
        <v>0</v>
      </c>
      <c r="N52" s="43">
        <f t="shared" si="115"/>
        <v>0</v>
      </c>
      <c r="O52" s="40">
        <f t="shared" si="116"/>
        <v>0</v>
      </c>
      <c r="P52" s="6"/>
      <c r="Q52" s="42">
        <f t="shared" si="117"/>
        <v>0</v>
      </c>
      <c r="R52" s="43">
        <f t="shared" si="118"/>
        <v>0</v>
      </c>
      <c r="S52" s="40">
        <f t="shared" si="119"/>
        <v>0</v>
      </c>
      <c r="T52" s="81"/>
      <c r="U52" s="42"/>
      <c r="V52" s="58"/>
      <c r="W52" s="44"/>
      <c r="X52" s="466"/>
      <c r="Y52" s="86"/>
      <c r="Z52" s="83"/>
      <c r="AA52" s="83"/>
      <c r="AB52" s="55"/>
      <c r="AC52" s="55"/>
      <c r="AD52" s="55"/>
      <c r="AE52" s="55"/>
      <c r="AF52" s="55"/>
      <c r="AG52" s="55"/>
    </row>
    <row r="53" spans="1:33" s="46" customFormat="1" ht="12" customHeight="1" x14ac:dyDescent="0.2">
      <c r="A53" s="57"/>
      <c r="B53" s="699" t="s">
        <v>22</v>
      </c>
      <c r="C53" s="642"/>
      <c r="D53" s="293"/>
      <c r="E53" s="40">
        <f t="shared" si="111"/>
        <v>0</v>
      </c>
      <c r="F53" s="81"/>
      <c r="G53" s="642"/>
      <c r="H53" s="293"/>
      <c r="I53" s="40">
        <f t="shared" si="112"/>
        <v>0</v>
      </c>
      <c r="J53" s="642"/>
      <c r="K53" s="293"/>
      <c r="L53" s="40">
        <f t="shared" si="113"/>
        <v>0</v>
      </c>
      <c r="M53" s="42">
        <f t="shared" si="114"/>
        <v>0</v>
      </c>
      <c r="N53" s="43">
        <f t="shared" si="115"/>
        <v>0</v>
      </c>
      <c r="O53" s="40">
        <f t="shared" si="116"/>
        <v>0</v>
      </c>
      <c r="P53" s="6"/>
      <c r="Q53" s="42">
        <f t="shared" si="117"/>
        <v>0</v>
      </c>
      <c r="R53" s="43">
        <f t="shared" si="118"/>
        <v>0</v>
      </c>
      <c r="S53" s="40">
        <f t="shared" si="119"/>
        <v>0</v>
      </c>
      <c r="T53" s="81"/>
      <c r="U53" s="42"/>
      <c r="V53" s="58"/>
      <c r="W53" s="44"/>
      <c r="X53" s="466"/>
      <c r="Y53" s="86"/>
      <c r="Z53" s="83"/>
      <c r="AA53" s="83"/>
      <c r="AB53" s="55"/>
      <c r="AC53" s="55"/>
      <c r="AD53" s="55"/>
      <c r="AE53" s="55"/>
      <c r="AF53" s="55"/>
      <c r="AG53" s="55"/>
    </row>
    <row r="54" spans="1:33" s="46" customFormat="1" ht="12" customHeight="1" x14ac:dyDescent="0.2">
      <c r="A54" s="57"/>
      <c r="B54" s="699" t="s">
        <v>22</v>
      </c>
      <c r="C54" s="642"/>
      <c r="D54" s="293"/>
      <c r="E54" s="40">
        <f t="shared" si="111"/>
        <v>0</v>
      </c>
      <c r="F54" s="81"/>
      <c r="G54" s="642"/>
      <c r="H54" s="293"/>
      <c r="I54" s="40">
        <f t="shared" si="112"/>
        <v>0</v>
      </c>
      <c r="J54" s="642"/>
      <c r="K54" s="293"/>
      <c r="L54" s="40">
        <f t="shared" si="113"/>
        <v>0</v>
      </c>
      <c r="M54" s="42">
        <f t="shared" si="114"/>
        <v>0</v>
      </c>
      <c r="N54" s="43">
        <f t="shared" si="115"/>
        <v>0</v>
      </c>
      <c r="O54" s="40">
        <f t="shared" si="116"/>
        <v>0</v>
      </c>
      <c r="P54" s="6"/>
      <c r="Q54" s="42">
        <f t="shared" si="117"/>
        <v>0</v>
      </c>
      <c r="R54" s="43">
        <f t="shared" si="118"/>
        <v>0</v>
      </c>
      <c r="S54" s="40">
        <f t="shared" si="119"/>
        <v>0</v>
      </c>
      <c r="T54" s="81"/>
      <c r="U54" s="42"/>
      <c r="V54" s="58"/>
      <c r="W54" s="44"/>
      <c r="X54" s="466"/>
      <c r="Y54" s="86"/>
      <c r="Z54" s="83"/>
      <c r="AA54" s="83"/>
      <c r="AB54" s="55"/>
      <c r="AC54" s="55"/>
      <c r="AD54" s="55"/>
      <c r="AE54" s="55"/>
      <c r="AF54" s="55"/>
      <c r="AG54" s="55"/>
    </row>
    <row r="55" spans="1:33" ht="12" customHeight="1" x14ac:dyDescent="0.2">
      <c r="A55" s="59"/>
      <c r="B55" s="60"/>
      <c r="C55" s="269"/>
      <c r="D55" s="633"/>
      <c r="E55" s="87"/>
      <c r="F55" s="81"/>
      <c r="G55" s="402"/>
      <c r="H55" s="471"/>
      <c r="I55" s="87"/>
      <c r="J55" s="402"/>
      <c r="K55" s="471"/>
      <c r="L55" s="87"/>
      <c r="M55" s="24"/>
      <c r="N55" s="62"/>
      <c r="O55" s="87"/>
      <c r="P55" s="81"/>
      <c r="Q55" s="24"/>
      <c r="R55" s="62"/>
      <c r="S55" s="87"/>
      <c r="T55" s="81"/>
      <c r="U55" s="24"/>
      <c r="V55" s="62"/>
      <c r="W55" s="63"/>
      <c r="X55" s="729"/>
      <c r="Y55" s="81"/>
      <c r="Z55" s="81"/>
      <c r="AA55" s="81"/>
    </row>
    <row r="56" spans="1:33" s="31" customFormat="1" ht="18" customHeight="1" x14ac:dyDescent="0.2">
      <c r="A56" s="792" t="s">
        <v>30</v>
      </c>
      <c r="B56" s="793"/>
      <c r="C56" s="555"/>
      <c r="D56" s="557"/>
      <c r="E56" s="28">
        <f>SUM(E57:E65)</f>
        <v>0</v>
      </c>
      <c r="F56" s="6"/>
      <c r="G56" s="556"/>
      <c r="H56" s="558"/>
      <c r="I56" s="28">
        <f>SUM(I57:I65)</f>
        <v>0</v>
      </c>
      <c r="J56" s="556"/>
      <c r="K56" s="558"/>
      <c r="L56" s="28">
        <f>SUM(L57:L65)</f>
        <v>0</v>
      </c>
      <c r="M56" s="556"/>
      <c r="N56" s="558"/>
      <c r="O56" s="28">
        <f>SUM(O57:O65)</f>
        <v>0</v>
      </c>
      <c r="P56" s="29"/>
      <c r="Q56" s="556"/>
      <c r="R56" s="558"/>
      <c r="S56" s="28">
        <f>O56-W56</f>
        <v>-6300</v>
      </c>
      <c r="T56" s="6"/>
      <c r="U56" s="556"/>
      <c r="V56" s="558"/>
      <c r="W56" s="28">
        <f>SUM(W57:W65)</f>
        <v>6300</v>
      </c>
      <c r="X56" s="730" t="s">
        <v>242</v>
      </c>
      <c r="Y56" s="476"/>
      <c r="Z56" s="476"/>
      <c r="AA56" s="476"/>
      <c r="AB56" s="478"/>
      <c r="AC56" s="478"/>
      <c r="AD56" s="478"/>
      <c r="AE56" s="478"/>
      <c r="AF56" s="478"/>
      <c r="AG56" s="478"/>
    </row>
    <row r="57" spans="1:33" s="97" customFormat="1" ht="12" customHeight="1" x14ac:dyDescent="0.2">
      <c r="A57" s="88"/>
      <c r="B57" s="89" t="s">
        <v>32</v>
      </c>
      <c r="C57" s="643"/>
      <c r="D57" s="92"/>
      <c r="E57" s="90">
        <f t="shared" ref="E57:E59" si="120">C57*D57</f>
        <v>0</v>
      </c>
      <c r="F57" s="6"/>
      <c r="G57" s="643"/>
      <c r="H57" s="92"/>
      <c r="I57" s="90">
        <f t="shared" ref="I57:I59" si="121">G57*H57</f>
        <v>0</v>
      </c>
      <c r="J57" s="643"/>
      <c r="K57" s="92"/>
      <c r="L57" s="90">
        <f>J57*K57</f>
        <v>0</v>
      </c>
      <c r="M57" s="93">
        <f>G57+J57</f>
        <v>0</v>
      </c>
      <c r="N57" s="94">
        <f t="shared" ref="N57:N59" si="122">H57+K57</f>
        <v>0</v>
      </c>
      <c r="O57" s="90">
        <f t="shared" ref="O57:O59" si="123">I57+L57</f>
        <v>0</v>
      </c>
      <c r="P57" s="6"/>
      <c r="Q57" s="93">
        <f t="shared" ref="Q57:Q59" si="124">M57-U57</f>
        <v>-6000</v>
      </c>
      <c r="R57" s="94">
        <f t="shared" ref="R57:R59" si="125">N57-V57</f>
        <v>-1</v>
      </c>
      <c r="S57" s="90">
        <f t="shared" ref="S57:S59" si="126">O57-W57</f>
        <v>-6000</v>
      </c>
      <c r="T57" s="6"/>
      <c r="U57" s="91">
        <v>6000</v>
      </c>
      <c r="V57" s="92">
        <v>1</v>
      </c>
      <c r="W57" s="95">
        <f>V57*U57</f>
        <v>6000</v>
      </c>
      <c r="X57" s="290"/>
      <c r="Y57" s="96"/>
      <c r="Z57" s="96"/>
      <c r="AA57" s="96"/>
    </row>
    <row r="58" spans="1:33" s="55" customFormat="1" ht="12" customHeight="1" x14ac:dyDescent="0.2">
      <c r="A58" s="74"/>
      <c r="B58" s="48" t="s">
        <v>33</v>
      </c>
      <c r="C58" s="410"/>
      <c r="D58" s="104"/>
      <c r="E58" s="50">
        <f t="shared" si="120"/>
        <v>0</v>
      </c>
      <c r="F58" s="6"/>
      <c r="G58" s="410"/>
      <c r="H58" s="104"/>
      <c r="I58" s="50">
        <f t="shared" si="121"/>
        <v>0</v>
      </c>
      <c r="J58" s="410"/>
      <c r="K58" s="104"/>
      <c r="L58" s="50">
        <f t="shared" ref="L58:L59" si="127">J58*K58</f>
        <v>0</v>
      </c>
      <c r="M58" s="51">
        <f t="shared" ref="M58:M59" si="128">G58+J58</f>
        <v>0</v>
      </c>
      <c r="N58" s="52">
        <f t="shared" si="122"/>
        <v>0</v>
      </c>
      <c r="O58" s="50">
        <f t="shared" si="123"/>
        <v>0</v>
      </c>
      <c r="P58" s="6"/>
      <c r="Q58" s="51">
        <f t="shared" si="124"/>
        <v>-150</v>
      </c>
      <c r="R58" s="52">
        <f t="shared" si="125"/>
        <v>-1</v>
      </c>
      <c r="S58" s="50">
        <f t="shared" si="126"/>
        <v>-150</v>
      </c>
      <c r="T58" s="6"/>
      <c r="U58" s="51">
        <v>150</v>
      </c>
      <c r="V58" s="52">
        <v>1</v>
      </c>
      <c r="W58" s="56">
        <f>V58*U58</f>
        <v>150</v>
      </c>
      <c r="X58" s="53"/>
      <c r="Y58" s="54"/>
      <c r="Z58" s="54"/>
      <c r="AA58" s="54"/>
    </row>
    <row r="59" spans="1:33" s="55" customFormat="1" ht="12" customHeight="1" x14ac:dyDescent="0.2">
      <c r="A59" s="74"/>
      <c r="B59" s="48" t="s">
        <v>34</v>
      </c>
      <c r="C59" s="410"/>
      <c r="D59" s="104"/>
      <c r="E59" s="50">
        <f t="shared" si="120"/>
        <v>0</v>
      </c>
      <c r="F59" s="6"/>
      <c r="G59" s="410"/>
      <c r="H59" s="104"/>
      <c r="I59" s="50">
        <f t="shared" si="121"/>
        <v>0</v>
      </c>
      <c r="J59" s="410"/>
      <c r="K59" s="104"/>
      <c r="L59" s="50">
        <f t="shared" si="127"/>
        <v>0</v>
      </c>
      <c r="M59" s="51">
        <f t="shared" si="128"/>
        <v>0</v>
      </c>
      <c r="N59" s="52">
        <f t="shared" si="122"/>
        <v>0</v>
      </c>
      <c r="O59" s="50">
        <f t="shared" si="123"/>
        <v>0</v>
      </c>
      <c r="P59" s="6"/>
      <c r="Q59" s="51">
        <f t="shared" si="124"/>
        <v>-150</v>
      </c>
      <c r="R59" s="52">
        <f t="shared" si="125"/>
        <v>-1</v>
      </c>
      <c r="S59" s="50">
        <f t="shared" si="126"/>
        <v>-150</v>
      </c>
      <c r="T59" s="6"/>
      <c r="U59" s="51">
        <v>150</v>
      </c>
      <c r="V59" s="52">
        <v>1</v>
      </c>
      <c r="W59" s="56">
        <f>V59*U59</f>
        <v>150</v>
      </c>
      <c r="X59" s="53"/>
      <c r="Y59" s="54"/>
      <c r="Z59" s="54"/>
      <c r="AA59" s="54"/>
    </row>
    <row r="60" spans="1:33" s="46" customFormat="1" ht="12" customHeight="1" x14ac:dyDescent="0.2">
      <c r="A60" s="57"/>
      <c r="B60" s="699" t="s">
        <v>22</v>
      </c>
      <c r="C60" s="642"/>
      <c r="D60" s="293"/>
      <c r="E60" s="40">
        <f t="shared" ref="E60" si="129">C60*D60</f>
        <v>0</v>
      </c>
      <c r="F60" s="81"/>
      <c r="G60" s="642"/>
      <c r="H60" s="293"/>
      <c r="I60" s="40">
        <f t="shared" ref="I60" si="130">G60*H60</f>
        <v>0</v>
      </c>
      <c r="J60" s="642"/>
      <c r="K60" s="293"/>
      <c r="L60" s="40">
        <f t="shared" ref="L60" si="131">J60*K60</f>
        <v>0</v>
      </c>
      <c r="M60" s="42">
        <f t="shared" ref="M60" si="132">G60+J60</f>
        <v>0</v>
      </c>
      <c r="N60" s="43">
        <f t="shared" ref="N60" si="133">H60+K60</f>
        <v>0</v>
      </c>
      <c r="O60" s="40">
        <f t="shared" ref="O60" si="134">I60+L60</f>
        <v>0</v>
      </c>
      <c r="P60" s="6"/>
      <c r="Q60" s="42">
        <f>M60-U60</f>
        <v>0</v>
      </c>
      <c r="R60" s="43">
        <f>N60-V60</f>
        <v>0</v>
      </c>
      <c r="S60" s="40">
        <f>O60-W60</f>
        <v>0</v>
      </c>
      <c r="T60" s="81"/>
      <c r="U60" s="42"/>
      <c r="V60" s="58"/>
      <c r="W60" s="44"/>
      <c r="X60" s="466"/>
      <c r="Y60" s="86"/>
      <c r="Z60" s="83"/>
      <c r="AA60" s="83"/>
      <c r="AB60" s="55"/>
      <c r="AC60" s="55"/>
      <c r="AD60" s="55"/>
      <c r="AE60" s="55"/>
      <c r="AF60" s="55"/>
      <c r="AG60" s="55"/>
    </row>
    <row r="61" spans="1:33" s="46" customFormat="1" ht="12" customHeight="1" x14ac:dyDescent="0.2">
      <c r="A61" s="57"/>
      <c r="B61" s="699" t="s">
        <v>22</v>
      </c>
      <c r="C61" s="642"/>
      <c r="D61" s="293"/>
      <c r="E61" s="40">
        <f t="shared" ref="E61:E64" si="135">C61*D61</f>
        <v>0</v>
      </c>
      <c r="F61" s="81"/>
      <c r="G61" s="642"/>
      <c r="H61" s="293"/>
      <c r="I61" s="40">
        <f t="shared" ref="I61:I64" si="136">G61*H61</f>
        <v>0</v>
      </c>
      <c r="J61" s="642"/>
      <c r="K61" s="293"/>
      <c r="L61" s="40">
        <f t="shared" ref="L61:L64" si="137">J61*K61</f>
        <v>0</v>
      </c>
      <c r="M61" s="42">
        <f t="shared" ref="M61:M64" si="138">G61+J61</f>
        <v>0</v>
      </c>
      <c r="N61" s="43">
        <f t="shared" ref="N61:N64" si="139">H61+K61</f>
        <v>0</v>
      </c>
      <c r="O61" s="40">
        <f t="shared" ref="O61:O64" si="140">I61+L61</f>
        <v>0</v>
      </c>
      <c r="P61" s="6"/>
      <c r="Q61" s="42">
        <f t="shared" ref="Q61:Q64" si="141">M61-U61</f>
        <v>0</v>
      </c>
      <c r="R61" s="43">
        <f t="shared" ref="R61:R64" si="142">N61-V61</f>
        <v>0</v>
      </c>
      <c r="S61" s="40">
        <f t="shared" ref="S61:S64" si="143">O61-W61</f>
        <v>0</v>
      </c>
      <c r="T61" s="81"/>
      <c r="U61" s="42"/>
      <c r="V61" s="58"/>
      <c r="W61" s="44"/>
      <c r="X61" s="466"/>
      <c r="Y61" s="86"/>
      <c r="Z61" s="83"/>
      <c r="AA61" s="83"/>
      <c r="AB61" s="55"/>
      <c r="AC61" s="55"/>
      <c r="AD61" s="55"/>
      <c r="AE61" s="55"/>
      <c r="AF61" s="55"/>
      <c r="AG61" s="55"/>
    </row>
    <row r="62" spans="1:33" s="46" customFormat="1" ht="12" customHeight="1" x14ac:dyDescent="0.2">
      <c r="A62" s="57"/>
      <c r="B62" s="699" t="s">
        <v>22</v>
      </c>
      <c r="C62" s="642"/>
      <c r="D62" s="293"/>
      <c r="E62" s="40">
        <f t="shared" si="135"/>
        <v>0</v>
      </c>
      <c r="F62" s="81"/>
      <c r="G62" s="642"/>
      <c r="H62" s="293"/>
      <c r="I62" s="40">
        <f t="shared" si="136"/>
        <v>0</v>
      </c>
      <c r="J62" s="642"/>
      <c r="K62" s="293"/>
      <c r="L62" s="40">
        <f t="shared" si="137"/>
        <v>0</v>
      </c>
      <c r="M62" s="42">
        <f t="shared" si="138"/>
        <v>0</v>
      </c>
      <c r="N62" s="43">
        <f t="shared" si="139"/>
        <v>0</v>
      </c>
      <c r="O62" s="40">
        <f t="shared" si="140"/>
        <v>0</v>
      </c>
      <c r="P62" s="6"/>
      <c r="Q62" s="42">
        <f t="shared" si="141"/>
        <v>0</v>
      </c>
      <c r="R62" s="43">
        <f t="shared" si="142"/>
        <v>0</v>
      </c>
      <c r="S62" s="40">
        <f t="shared" si="143"/>
        <v>0</v>
      </c>
      <c r="T62" s="81"/>
      <c r="U62" s="42"/>
      <c r="V62" s="58"/>
      <c r="W62" s="44"/>
      <c r="X62" s="466"/>
      <c r="Y62" s="86"/>
      <c r="Z62" s="83"/>
      <c r="AA62" s="83"/>
      <c r="AB62" s="55"/>
      <c r="AC62" s="55"/>
      <c r="AD62" s="55"/>
      <c r="AE62" s="55"/>
      <c r="AF62" s="55"/>
      <c r="AG62" s="55"/>
    </row>
    <row r="63" spans="1:33" s="46" customFormat="1" ht="12" customHeight="1" x14ac:dyDescent="0.2">
      <c r="A63" s="57"/>
      <c r="B63" s="699" t="s">
        <v>22</v>
      </c>
      <c r="C63" s="642"/>
      <c r="D63" s="293"/>
      <c r="E63" s="40">
        <f t="shared" si="135"/>
        <v>0</v>
      </c>
      <c r="F63" s="81"/>
      <c r="G63" s="642"/>
      <c r="H63" s="293"/>
      <c r="I63" s="40">
        <f t="shared" si="136"/>
        <v>0</v>
      </c>
      <c r="J63" s="642"/>
      <c r="K63" s="293"/>
      <c r="L63" s="40">
        <f t="shared" si="137"/>
        <v>0</v>
      </c>
      <c r="M63" s="42">
        <f t="shared" si="138"/>
        <v>0</v>
      </c>
      <c r="N63" s="43">
        <f t="shared" si="139"/>
        <v>0</v>
      </c>
      <c r="O63" s="40">
        <f t="shared" si="140"/>
        <v>0</v>
      </c>
      <c r="P63" s="6"/>
      <c r="Q63" s="42">
        <f t="shared" si="141"/>
        <v>0</v>
      </c>
      <c r="R63" s="43">
        <f t="shared" si="142"/>
        <v>0</v>
      </c>
      <c r="S63" s="40">
        <f t="shared" si="143"/>
        <v>0</v>
      </c>
      <c r="T63" s="81"/>
      <c r="U63" s="42"/>
      <c r="V63" s="58"/>
      <c r="W63" s="44"/>
      <c r="X63" s="466"/>
      <c r="Y63" s="86"/>
      <c r="Z63" s="83"/>
      <c r="AA63" s="83"/>
      <c r="AB63" s="55"/>
      <c r="AC63" s="55"/>
      <c r="AD63" s="55"/>
      <c r="AE63" s="55"/>
      <c r="AF63" s="55"/>
      <c r="AG63" s="55"/>
    </row>
    <row r="64" spans="1:33" s="46" customFormat="1" ht="12" customHeight="1" x14ac:dyDescent="0.2">
      <c r="A64" s="57"/>
      <c r="B64" s="699" t="s">
        <v>22</v>
      </c>
      <c r="C64" s="642"/>
      <c r="D64" s="293"/>
      <c r="E64" s="40">
        <f t="shared" si="135"/>
        <v>0</v>
      </c>
      <c r="F64" s="81"/>
      <c r="G64" s="642"/>
      <c r="H64" s="293"/>
      <c r="I64" s="40">
        <f t="shared" si="136"/>
        <v>0</v>
      </c>
      <c r="J64" s="642"/>
      <c r="K64" s="293"/>
      <c r="L64" s="40">
        <f t="shared" si="137"/>
        <v>0</v>
      </c>
      <c r="M64" s="42">
        <f t="shared" si="138"/>
        <v>0</v>
      </c>
      <c r="N64" s="43">
        <f t="shared" si="139"/>
        <v>0</v>
      </c>
      <c r="O64" s="40">
        <f t="shared" si="140"/>
        <v>0</v>
      </c>
      <c r="P64" s="6"/>
      <c r="Q64" s="42">
        <f t="shared" si="141"/>
        <v>0</v>
      </c>
      <c r="R64" s="43">
        <f t="shared" si="142"/>
        <v>0</v>
      </c>
      <c r="S64" s="40">
        <f t="shared" si="143"/>
        <v>0</v>
      </c>
      <c r="T64" s="81"/>
      <c r="U64" s="42"/>
      <c r="V64" s="58"/>
      <c r="W64" s="44"/>
      <c r="X64" s="466"/>
      <c r="Y64" s="86"/>
      <c r="Z64" s="83"/>
      <c r="AA64" s="83"/>
      <c r="AB64" s="55"/>
      <c r="AC64" s="55"/>
      <c r="AD64" s="55"/>
      <c r="AE64" s="55"/>
      <c r="AF64" s="55"/>
      <c r="AG64" s="55"/>
    </row>
    <row r="65" spans="1:33" ht="12" customHeight="1" x14ac:dyDescent="0.2">
      <c r="A65" s="59"/>
      <c r="B65" s="60"/>
      <c r="C65" s="269"/>
      <c r="D65" s="633"/>
      <c r="E65" s="87"/>
      <c r="F65" s="81"/>
      <c r="G65" s="402"/>
      <c r="H65" s="471"/>
      <c r="I65" s="87"/>
      <c r="J65" s="402"/>
      <c r="K65" s="471"/>
      <c r="L65" s="87"/>
      <c r="M65" s="24"/>
      <c r="N65" s="62"/>
      <c r="O65" s="87"/>
      <c r="P65" s="81"/>
      <c r="Q65" s="24"/>
      <c r="R65" s="62"/>
      <c r="S65" s="87"/>
      <c r="T65" s="81"/>
      <c r="U65" s="24"/>
      <c r="V65" s="62"/>
      <c r="W65" s="63"/>
      <c r="X65" s="461"/>
      <c r="Y65" s="81"/>
      <c r="Z65" s="81"/>
      <c r="AA65" s="81"/>
    </row>
    <row r="66" spans="1:33" s="31" customFormat="1" ht="18" customHeight="1" x14ac:dyDescent="0.2">
      <c r="A66" s="792" t="s">
        <v>35</v>
      </c>
      <c r="B66" s="793"/>
      <c r="C66" s="555"/>
      <c r="E66" s="28">
        <f>SUM(E67:E73)</f>
        <v>0</v>
      </c>
      <c r="F66" s="81"/>
      <c r="G66" s="556"/>
      <c r="H66" s="559"/>
      <c r="I66" s="28">
        <f>SUM(I67:I73)</f>
        <v>0</v>
      </c>
      <c r="J66" s="556"/>
      <c r="K66" s="559"/>
      <c r="L66" s="28">
        <f>SUM(L67:L73)</f>
        <v>0</v>
      </c>
      <c r="M66" s="556"/>
      <c r="N66" s="559"/>
      <c r="O66" s="28">
        <f>SUM(O67:O73)</f>
        <v>0</v>
      </c>
      <c r="P66" s="29"/>
      <c r="Q66" s="556"/>
      <c r="R66" s="559"/>
      <c r="S66" s="28">
        <f>O66-W66</f>
        <v>-2020</v>
      </c>
      <c r="T66" s="81"/>
      <c r="U66" s="556"/>
      <c r="V66" s="559"/>
      <c r="W66" s="28">
        <f>SUM(W67:W73)</f>
        <v>2020</v>
      </c>
      <c r="X66" s="462"/>
      <c r="Y66" s="478"/>
      <c r="Z66" s="477"/>
      <c r="AA66" s="477"/>
      <c r="AB66" s="478"/>
      <c r="AC66" s="478"/>
      <c r="AD66" s="478"/>
      <c r="AE66" s="478"/>
      <c r="AF66" s="478"/>
      <c r="AG66" s="478"/>
    </row>
    <row r="67" spans="1:33" s="97" customFormat="1" ht="12" customHeight="1" x14ac:dyDescent="0.2">
      <c r="A67" s="88"/>
      <c r="B67" s="89" t="s">
        <v>36</v>
      </c>
      <c r="C67" s="606"/>
      <c r="D67" s="92"/>
      <c r="E67" s="90">
        <f t="shared" ref="E67" si="144">C67*D67</f>
        <v>0</v>
      </c>
      <c r="F67" s="6"/>
      <c r="G67" s="606"/>
      <c r="H67" s="92"/>
      <c r="I67" s="90">
        <f t="shared" ref="I67" si="145">G67*H67</f>
        <v>0</v>
      </c>
      <c r="J67" s="606"/>
      <c r="K67" s="92"/>
      <c r="L67" s="90">
        <f t="shared" ref="L67" si="146">J67*K67</f>
        <v>0</v>
      </c>
      <c r="M67" s="93">
        <f t="shared" ref="M67" si="147">G67+J67</f>
        <v>0</v>
      </c>
      <c r="N67" s="94">
        <f t="shared" ref="N67" si="148">H67+K67</f>
        <v>0</v>
      </c>
      <c r="O67" s="90">
        <f t="shared" ref="O67" si="149">I67+L67</f>
        <v>0</v>
      </c>
      <c r="P67" s="6"/>
      <c r="Q67" s="93">
        <f>M67-U67</f>
        <v>-2020</v>
      </c>
      <c r="R67" s="94">
        <f>N67-V67</f>
        <v>-1</v>
      </c>
      <c r="S67" s="90">
        <f>O67-W67</f>
        <v>-2020</v>
      </c>
      <c r="T67" s="6"/>
      <c r="U67" s="93">
        <f>IF(W141&lt;300,2020,2020+(W141-300)*4.5)</f>
        <v>2020</v>
      </c>
      <c r="V67" s="94">
        <v>1</v>
      </c>
      <c r="W67" s="95">
        <f>V67*U67</f>
        <v>2020</v>
      </c>
      <c r="X67" s="242"/>
      <c r="Y67" s="99"/>
      <c r="Z67" s="96"/>
      <c r="AA67" s="96"/>
    </row>
    <row r="68" spans="1:33" s="46" customFormat="1" ht="12" customHeight="1" x14ac:dyDescent="0.2">
      <c r="A68" s="57"/>
      <c r="B68" s="699" t="s">
        <v>22</v>
      </c>
      <c r="C68" s="642"/>
      <c r="D68" s="293"/>
      <c r="E68" s="40">
        <f t="shared" ref="E68" si="150">C68*D68</f>
        <v>0</v>
      </c>
      <c r="F68" s="81"/>
      <c r="G68" s="642"/>
      <c r="H68" s="293"/>
      <c r="I68" s="40">
        <f t="shared" ref="I68" si="151">G68*H68</f>
        <v>0</v>
      </c>
      <c r="J68" s="642"/>
      <c r="K68" s="293"/>
      <c r="L68" s="40">
        <f t="shared" ref="L68" si="152">J68*K68</f>
        <v>0</v>
      </c>
      <c r="M68" s="42">
        <f t="shared" ref="M68" si="153">G68+J68</f>
        <v>0</v>
      </c>
      <c r="N68" s="43">
        <f t="shared" ref="N68" si="154">H68+K68</f>
        <v>0</v>
      </c>
      <c r="O68" s="40">
        <f t="shared" ref="O68" si="155">I68+L68</f>
        <v>0</v>
      </c>
      <c r="P68" s="6"/>
      <c r="Q68" s="42">
        <f>M68-U68</f>
        <v>0</v>
      </c>
      <c r="R68" s="43">
        <f>N68-V68</f>
        <v>0</v>
      </c>
      <c r="S68" s="40">
        <f>O68-W68</f>
        <v>0</v>
      </c>
      <c r="T68" s="81"/>
      <c r="U68" s="42"/>
      <c r="V68" s="58"/>
      <c r="W68" s="44"/>
      <c r="X68" s="466"/>
      <c r="Y68" s="86"/>
      <c r="Z68" s="83"/>
      <c r="AA68" s="83"/>
      <c r="AB68" s="55"/>
      <c r="AC68" s="55"/>
      <c r="AD68" s="55"/>
      <c r="AE68" s="55"/>
      <c r="AF68" s="55"/>
      <c r="AG68" s="55"/>
    </row>
    <row r="69" spans="1:33" s="46" customFormat="1" ht="12" customHeight="1" x14ac:dyDescent="0.2">
      <c r="A69" s="57"/>
      <c r="B69" s="699" t="s">
        <v>22</v>
      </c>
      <c r="C69" s="642"/>
      <c r="D69" s="293"/>
      <c r="E69" s="40">
        <f t="shared" ref="E69:E72" si="156">C69*D69</f>
        <v>0</v>
      </c>
      <c r="F69" s="81"/>
      <c r="G69" s="642"/>
      <c r="H69" s="293"/>
      <c r="I69" s="40">
        <f t="shared" ref="I69:I72" si="157">G69*H69</f>
        <v>0</v>
      </c>
      <c r="J69" s="642"/>
      <c r="K69" s="293"/>
      <c r="L69" s="40">
        <f t="shared" ref="L69:L72" si="158">J69*K69</f>
        <v>0</v>
      </c>
      <c r="M69" s="42">
        <f t="shared" ref="M69:M72" si="159">G69+J69</f>
        <v>0</v>
      </c>
      <c r="N69" s="43">
        <f t="shared" ref="N69:N72" si="160">H69+K69</f>
        <v>0</v>
      </c>
      <c r="O69" s="40">
        <f t="shared" ref="O69:O72" si="161">I69+L69</f>
        <v>0</v>
      </c>
      <c r="P69" s="6"/>
      <c r="Q69" s="42">
        <f t="shared" ref="Q69:Q72" si="162">M69-U69</f>
        <v>0</v>
      </c>
      <c r="R69" s="43">
        <f t="shared" ref="R69:R72" si="163">N69-V69</f>
        <v>0</v>
      </c>
      <c r="S69" s="40">
        <f t="shared" ref="S69:S72" si="164">O69-W69</f>
        <v>0</v>
      </c>
      <c r="T69" s="81"/>
      <c r="U69" s="42"/>
      <c r="V69" s="58"/>
      <c r="W69" s="44"/>
      <c r="X69" s="466"/>
      <c r="Y69" s="86"/>
      <c r="Z69" s="83"/>
      <c r="AA69" s="83"/>
      <c r="AB69" s="55"/>
      <c r="AC69" s="55"/>
      <c r="AD69" s="55"/>
      <c r="AE69" s="55"/>
      <c r="AF69" s="55"/>
      <c r="AG69" s="55"/>
    </row>
    <row r="70" spans="1:33" s="46" customFormat="1" ht="12" customHeight="1" x14ac:dyDescent="0.2">
      <c r="A70" s="57"/>
      <c r="B70" s="699" t="s">
        <v>22</v>
      </c>
      <c r="C70" s="642"/>
      <c r="D70" s="293"/>
      <c r="E70" s="40">
        <f t="shared" si="156"/>
        <v>0</v>
      </c>
      <c r="F70" s="81"/>
      <c r="G70" s="642"/>
      <c r="H70" s="293"/>
      <c r="I70" s="40">
        <f t="shared" si="157"/>
        <v>0</v>
      </c>
      <c r="J70" s="642"/>
      <c r="K70" s="293"/>
      <c r="L70" s="40">
        <f t="shared" si="158"/>
        <v>0</v>
      </c>
      <c r="M70" s="42">
        <f t="shared" si="159"/>
        <v>0</v>
      </c>
      <c r="N70" s="43">
        <f t="shared" si="160"/>
        <v>0</v>
      </c>
      <c r="O70" s="40">
        <f t="shared" si="161"/>
        <v>0</v>
      </c>
      <c r="P70" s="6"/>
      <c r="Q70" s="42">
        <f t="shared" si="162"/>
        <v>0</v>
      </c>
      <c r="R70" s="43">
        <f t="shared" si="163"/>
        <v>0</v>
      </c>
      <c r="S70" s="40">
        <f t="shared" si="164"/>
        <v>0</v>
      </c>
      <c r="T70" s="81"/>
      <c r="U70" s="42"/>
      <c r="V70" s="58"/>
      <c r="W70" s="44"/>
      <c r="X70" s="466"/>
      <c r="Y70" s="86"/>
      <c r="Z70" s="83"/>
      <c r="AA70" s="83"/>
      <c r="AB70" s="55"/>
      <c r="AC70" s="55"/>
      <c r="AD70" s="55"/>
      <c r="AE70" s="55"/>
      <c r="AF70" s="55"/>
      <c r="AG70" s="55"/>
    </row>
    <row r="71" spans="1:33" s="46" customFormat="1" ht="12" customHeight="1" x14ac:dyDescent="0.2">
      <c r="A71" s="57"/>
      <c r="B71" s="699" t="s">
        <v>22</v>
      </c>
      <c r="C71" s="642"/>
      <c r="D71" s="293"/>
      <c r="E71" s="40">
        <f t="shared" si="156"/>
        <v>0</v>
      </c>
      <c r="F71" s="81"/>
      <c r="G71" s="642"/>
      <c r="H71" s="293"/>
      <c r="I71" s="40">
        <f t="shared" si="157"/>
        <v>0</v>
      </c>
      <c r="J71" s="642"/>
      <c r="K71" s="293"/>
      <c r="L71" s="40">
        <f t="shared" si="158"/>
        <v>0</v>
      </c>
      <c r="M71" s="42">
        <f t="shared" si="159"/>
        <v>0</v>
      </c>
      <c r="N71" s="43">
        <f t="shared" si="160"/>
        <v>0</v>
      </c>
      <c r="O71" s="40">
        <f t="shared" si="161"/>
        <v>0</v>
      </c>
      <c r="P71" s="6"/>
      <c r="Q71" s="42">
        <f t="shared" si="162"/>
        <v>0</v>
      </c>
      <c r="R71" s="43">
        <f t="shared" si="163"/>
        <v>0</v>
      </c>
      <c r="S71" s="40">
        <f t="shared" si="164"/>
        <v>0</v>
      </c>
      <c r="T71" s="81"/>
      <c r="U71" s="42"/>
      <c r="V71" s="58"/>
      <c r="W71" s="44"/>
      <c r="X71" s="466"/>
      <c r="Y71" s="86"/>
      <c r="Z71" s="83"/>
      <c r="AA71" s="83"/>
      <c r="AB71" s="55"/>
      <c r="AC71" s="55"/>
      <c r="AD71" s="55"/>
      <c r="AE71" s="55"/>
      <c r="AF71" s="55"/>
      <c r="AG71" s="55"/>
    </row>
    <row r="72" spans="1:33" s="46" customFormat="1" ht="12" customHeight="1" x14ac:dyDescent="0.2">
      <c r="A72" s="57"/>
      <c r="B72" s="699" t="s">
        <v>22</v>
      </c>
      <c r="C72" s="642"/>
      <c r="D72" s="293"/>
      <c r="E72" s="40">
        <f t="shared" si="156"/>
        <v>0</v>
      </c>
      <c r="F72" s="81"/>
      <c r="G72" s="642"/>
      <c r="H72" s="293"/>
      <c r="I72" s="40">
        <f t="shared" si="157"/>
        <v>0</v>
      </c>
      <c r="J72" s="642"/>
      <c r="K72" s="293"/>
      <c r="L72" s="40">
        <f t="shared" si="158"/>
        <v>0</v>
      </c>
      <c r="M72" s="42">
        <f t="shared" si="159"/>
        <v>0</v>
      </c>
      <c r="N72" s="43">
        <f t="shared" si="160"/>
        <v>0</v>
      </c>
      <c r="O72" s="40">
        <f t="shared" si="161"/>
        <v>0</v>
      </c>
      <c r="P72" s="6"/>
      <c r="Q72" s="42">
        <f t="shared" si="162"/>
        <v>0</v>
      </c>
      <c r="R72" s="43">
        <f t="shared" si="163"/>
        <v>0</v>
      </c>
      <c r="S72" s="40">
        <f t="shared" si="164"/>
        <v>0</v>
      </c>
      <c r="T72" s="81"/>
      <c r="U72" s="42"/>
      <c r="V72" s="58"/>
      <c r="W72" s="44"/>
      <c r="X72" s="466"/>
      <c r="Y72" s="86"/>
      <c r="Z72" s="83"/>
      <c r="AA72" s="83"/>
      <c r="AB72" s="55"/>
      <c r="AC72" s="55"/>
      <c r="AD72" s="55"/>
      <c r="AE72" s="55"/>
      <c r="AF72" s="55"/>
      <c r="AG72" s="55"/>
    </row>
    <row r="73" spans="1:33" ht="12" customHeight="1" x14ac:dyDescent="0.2">
      <c r="A73" s="59"/>
      <c r="B73" s="60"/>
      <c r="C73" s="269"/>
      <c r="D73" s="633"/>
      <c r="E73" s="61"/>
      <c r="G73" s="402"/>
      <c r="H73" s="471"/>
      <c r="I73" s="61"/>
      <c r="J73" s="402"/>
      <c r="K73" s="471"/>
      <c r="L73" s="61"/>
      <c r="M73" s="24"/>
      <c r="N73" s="62"/>
      <c r="O73" s="61"/>
      <c r="Q73" s="24"/>
      <c r="R73" s="62"/>
      <c r="S73" s="61"/>
      <c r="U73" s="24"/>
      <c r="V73" s="62"/>
      <c r="W73" s="63"/>
      <c r="X73" s="461"/>
    </row>
    <row r="74" spans="1:33" s="31" customFormat="1" ht="18" customHeight="1" x14ac:dyDescent="0.2">
      <c r="A74" s="792" t="s">
        <v>37</v>
      </c>
      <c r="B74" s="793"/>
      <c r="C74" s="555"/>
      <c r="E74" s="28">
        <f>SUM(E75:E85)</f>
        <v>0</v>
      </c>
      <c r="F74" s="6"/>
      <c r="G74" s="556"/>
      <c r="H74" s="559"/>
      <c r="I74" s="28">
        <f>SUM(I75:I85)</f>
        <v>0</v>
      </c>
      <c r="J74" s="556"/>
      <c r="K74" s="559"/>
      <c r="L74" s="28">
        <f>SUM(L75:L85)</f>
        <v>0</v>
      </c>
      <c r="M74" s="556"/>
      <c r="N74" s="559"/>
      <c r="O74" s="28">
        <f>SUM(O75:O85)</f>
        <v>0</v>
      </c>
      <c r="P74" s="29"/>
      <c r="Q74" s="556"/>
      <c r="R74" s="559"/>
      <c r="S74" s="28">
        <f>O74-W74</f>
        <v>-3000</v>
      </c>
      <c r="T74" s="6"/>
      <c r="U74" s="556"/>
      <c r="V74" s="559"/>
      <c r="W74" s="28">
        <f>SUM(W75:W85)</f>
        <v>3000</v>
      </c>
      <c r="X74" s="462"/>
      <c r="Y74" s="478"/>
      <c r="Z74" s="476"/>
      <c r="AA74" s="476"/>
      <c r="AB74" s="478"/>
      <c r="AC74" s="478"/>
      <c r="AD74" s="478"/>
      <c r="AE74" s="478"/>
      <c r="AF74" s="478"/>
      <c r="AG74" s="478"/>
    </row>
    <row r="75" spans="1:33" ht="12" customHeight="1" x14ac:dyDescent="0.2">
      <c r="A75" s="59"/>
      <c r="B75" s="60" t="s">
        <v>186</v>
      </c>
      <c r="C75" s="402"/>
      <c r="D75" s="471"/>
      <c r="E75" s="61">
        <f t="shared" ref="E75:E79" si="165">C75*D75</f>
        <v>0</v>
      </c>
      <c r="G75" s="402"/>
      <c r="H75" s="471"/>
      <c r="I75" s="61">
        <f t="shared" ref="I75:I79" si="166">G75*H75</f>
        <v>0</v>
      </c>
      <c r="J75" s="402"/>
      <c r="K75" s="471"/>
      <c r="L75" s="61">
        <f t="shared" ref="L75:L79" si="167">J75*K75</f>
        <v>0</v>
      </c>
      <c r="M75" s="24">
        <f t="shared" ref="M75:M79" si="168">G75+J75</f>
        <v>0</v>
      </c>
      <c r="N75" s="62">
        <f t="shared" ref="N75:N79" si="169">H75+K75</f>
        <v>0</v>
      </c>
      <c r="O75" s="61">
        <f t="shared" ref="O75:O79" si="170">I75+L75</f>
        <v>0</v>
      </c>
      <c r="Q75" s="24">
        <f t="shared" ref="Q75:Q79" si="171">M75-U75</f>
        <v>0</v>
      </c>
      <c r="R75" s="62">
        <f t="shared" ref="R75:R79" si="172">N75-V75</f>
        <v>-1</v>
      </c>
      <c r="S75" s="61">
        <f t="shared" ref="S75:S79" si="173">O75-W75</f>
        <v>0</v>
      </c>
      <c r="U75" s="24">
        <f>W141/2*15</f>
        <v>0</v>
      </c>
      <c r="V75" s="62">
        <v>1</v>
      </c>
      <c r="W75" s="63">
        <f>V75*U75</f>
        <v>0</v>
      </c>
      <c r="X75" s="461" t="s">
        <v>182</v>
      </c>
    </row>
    <row r="76" spans="1:33" s="55" customFormat="1" ht="12" customHeight="1" x14ac:dyDescent="0.2">
      <c r="A76" s="74"/>
      <c r="B76" s="48" t="s">
        <v>38</v>
      </c>
      <c r="C76" s="410"/>
      <c r="D76" s="104"/>
      <c r="E76" s="50">
        <f t="shared" si="165"/>
        <v>0</v>
      </c>
      <c r="F76" s="81"/>
      <c r="G76" s="410"/>
      <c r="H76" s="104"/>
      <c r="I76" s="50">
        <f t="shared" si="166"/>
        <v>0</v>
      </c>
      <c r="J76" s="410"/>
      <c r="K76" s="104"/>
      <c r="L76" s="50">
        <f t="shared" si="167"/>
        <v>0</v>
      </c>
      <c r="M76" s="51">
        <f t="shared" si="168"/>
        <v>0</v>
      </c>
      <c r="N76" s="52">
        <f t="shared" si="169"/>
        <v>0</v>
      </c>
      <c r="O76" s="50">
        <f t="shared" si="170"/>
        <v>0</v>
      </c>
      <c r="P76" s="6"/>
      <c r="Q76" s="51">
        <f t="shared" si="171"/>
        <v>-1000</v>
      </c>
      <c r="R76" s="52">
        <f t="shared" si="172"/>
        <v>-1</v>
      </c>
      <c r="S76" s="50">
        <f t="shared" si="173"/>
        <v>-1000</v>
      </c>
      <c r="T76" s="81"/>
      <c r="U76" s="51">
        <v>1000</v>
      </c>
      <c r="V76" s="52">
        <v>1</v>
      </c>
      <c r="W76" s="56">
        <f>V76*U76</f>
        <v>1000</v>
      </c>
      <c r="X76" s="53"/>
      <c r="Y76" s="83"/>
      <c r="Z76" s="83"/>
      <c r="AA76" s="83"/>
    </row>
    <row r="77" spans="1:33" s="55" customFormat="1" ht="12" customHeight="1" x14ac:dyDescent="0.2">
      <c r="A77" s="74"/>
      <c r="B77" s="48" t="s">
        <v>39</v>
      </c>
      <c r="C77" s="410"/>
      <c r="D77" s="104"/>
      <c r="E77" s="50">
        <f t="shared" si="165"/>
        <v>0</v>
      </c>
      <c r="F77" s="81"/>
      <c r="G77" s="410"/>
      <c r="H77" s="104"/>
      <c r="I77" s="50">
        <f t="shared" si="166"/>
        <v>0</v>
      </c>
      <c r="J77" s="410"/>
      <c r="K77" s="104"/>
      <c r="L77" s="50">
        <f t="shared" si="167"/>
        <v>0</v>
      </c>
      <c r="M77" s="51">
        <f t="shared" si="168"/>
        <v>0</v>
      </c>
      <c r="N77" s="52">
        <f t="shared" si="169"/>
        <v>0</v>
      </c>
      <c r="O77" s="50">
        <f t="shared" si="170"/>
        <v>0</v>
      </c>
      <c r="P77" s="6"/>
      <c r="Q77" s="51">
        <f t="shared" si="171"/>
        <v>-200</v>
      </c>
      <c r="R77" s="52">
        <f t="shared" si="172"/>
        <v>-1</v>
      </c>
      <c r="S77" s="50">
        <f t="shared" si="173"/>
        <v>-200</v>
      </c>
      <c r="T77" s="81"/>
      <c r="U77" s="51">
        <f>IF(W141&lt;300,200,300+(W141-300)*0.333)</f>
        <v>200</v>
      </c>
      <c r="V77" s="52">
        <v>1</v>
      </c>
      <c r="W77" s="56">
        <f>V77*U77</f>
        <v>200</v>
      </c>
      <c r="X77" s="53"/>
      <c r="Z77" s="83"/>
      <c r="AA77" s="83"/>
    </row>
    <row r="78" spans="1:33" s="55" customFormat="1" ht="24" customHeight="1" x14ac:dyDescent="0.2">
      <c r="A78" s="74"/>
      <c r="B78" s="48" t="s">
        <v>40</v>
      </c>
      <c r="C78" s="410"/>
      <c r="D78" s="104"/>
      <c r="E78" s="50">
        <f t="shared" si="165"/>
        <v>0</v>
      </c>
      <c r="F78" s="81"/>
      <c r="G78" s="410"/>
      <c r="H78" s="104"/>
      <c r="I78" s="50">
        <f t="shared" si="166"/>
        <v>0</v>
      </c>
      <c r="J78" s="410"/>
      <c r="K78" s="104"/>
      <c r="L78" s="50">
        <f t="shared" si="167"/>
        <v>0</v>
      </c>
      <c r="M78" s="51">
        <f t="shared" si="168"/>
        <v>0</v>
      </c>
      <c r="N78" s="52">
        <f t="shared" si="169"/>
        <v>0</v>
      </c>
      <c r="O78" s="50">
        <f t="shared" si="170"/>
        <v>0</v>
      </c>
      <c r="P78" s="6"/>
      <c r="Q78" s="51">
        <f t="shared" si="171"/>
        <v>-1600</v>
      </c>
      <c r="R78" s="52">
        <f t="shared" si="172"/>
        <v>-1</v>
      </c>
      <c r="S78" s="50">
        <f t="shared" si="173"/>
        <v>-1600</v>
      </c>
      <c r="T78" s="81"/>
      <c r="U78" s="51">
        <f>IF(W141&lt;300,1600,1600+(W141-300))</f>
        <v>1600</v>
      </c>
      <c r="V78" s="52">
        <v>1</v>
      </c>
      <c r="W78" s="56">
        <f>V78*U78</f>
        <v>1600</v>
      </c>
      <c r="X78" s="463" t="s">
        <v>174</v>
      </c>
      <c r="Y78" s="83"/>
      <c r="Z78" s="83"/>
      <c r="AA78" s="83"/>
    </row>
    <row r="79" spans="1:33" s="55" customFormat="1" ht="12" customHeight="1" x14ac:dyDescent="0.2">
      <c r="A79" s="74"/>
      <c r="B79" s="48" t="s">
        <v>41</v>
      </c>
      <c r="C79" s="410"/>
      <c r="D79" s="104"/>
      <c r="E79" s="50">
        <f t="shared" si="165"/>
        <v>0</v>
      </c>
      <c r="F79" s="81"/>
      <c r="G79" s="410"/>
      <c r="H79" s="104"/>
      <c r="I79" s="50">
        <f t="shared" si="166"/>
        <v>0</v>
      </c>
      <c r="J79" s="410"/>
      <c r="K79" s="104"/>
      <c r="L79" s="50">
        <f t="shared" si="167"/>
        <v>0</v>
      </c>
      <c r="M79" s="51">
        <f t="shared" si="168"/>
        <v>0</v>
      </c>
      <c r="N79" s="52">
        <f t="shared" si="169"/>
        <v>0</v>
      </c>
      <c r="O79" s="50">
        <f t="shared" si="170"/>
        <v>0</v>
      </c>
      <c r="P79" s="6"/>
      <c r="Q79" s="51">
        <f t="shared" si="171"/>
        <v>-200</v>
      </c>
      <c r="R79" s="52">
        <f t="shared" si="172"/>
        <v>-1</v>
      </c>
      <c r="S79" s="50">
        <f t="shared" si="173"/>
        <v>-200</v>
      </c>
      <c r="T79" s="81"/>
      <c r="U79" s="51">
        <f>IF(W141&lt;400,200,200+(W141-400)*0.25)</f>
        <v>200</v>
      </c>
      <c r="V79" s="52">
        <v>1</v>
      </c>
      <c r="W79" s="56">
        <f>V79*U79</f>
        <v>200</v>
      </c>
      <c r="X79" s="53" t="s">
        <v>267</v>
      </c>
      <c r="Y79" s="86"/>
      <c r="Z79" s="83"/>
      <c r="AA79" s="83"/>
    </row>
    <row r="80" spans="1:33" s="46" customFormat="1" ht="12" customHeight="1" x14ac:dyDescent="0.2">
      <c r="A80" s="57"/>
      <c r="B80" s="699" t="s">
        <v>22</v>
      </c>
      <c r="C80" s="642"/>
      <c r="D80" s="293"/>
      <c r="E80" s="40">
        <f t="shared" ref="E80" si="174">C80*D80</f>
        <v>0</v>
      </c>
      <c r="F80" s="81"/>
      <c r="G80" s="642"/>
      <c r="H80" s="293"/>
      <c r="I80" s="40">
        <f t="shared" ref="I80" si="175">G80*H80</f>
        <v>0</v>
      </c>
      <c r="J80" s="642"/>
      <c r="K80" s="293"/>
      <c r="L80" s="40">
        <f t="shared" ref="L80" si="176">J80*K80</f>
        <v>0</v>
      </c>
      <c r="M80" s="42">
        <f t="shared" ref="M80" si="177">G80+J80</f>
        <v>0</v>
      </c>
      <c r="N80" s="43">
        <f t="shared" ref="N80" si="178">H80+K80</f>
        <v>0</v>
      </c>
      <c r="O80" s="40">
        <f t="shared" ref="O80" si="179">I80+L80</f>
        <v>0</v>
      </c>
      <c r="P80" s="6"/>
      <c r="Q80" s="42">
        <f t="shared" ref="Q80" si="180">K80+N80</f>
        <v>0</v>
      </c>
      <c r="R80" s="43">
        <f t="shared" ref="R80" si="181">L80+O80</f>
        <v>0</v>
      </c>
      <c r="S80" s="40">
        <f t="shared" ref="S80" si="182">M80+P80</f>
        <v>0</v>
      </c>
      <c r="T80" s="81"/>
      <c r="U80" s="42"/>
      <c r="V80" s="58"/>
      <c r="W80" s="44"/>
      <c r="X80" s="466"/>
      <c r="Y80" s="86"/>
      <c r="Z80" s="83"/>
      <c r="AA80" s="83"/>
      <c r="AB80" s="55"/>
      <c r="AC80" s="55"/>
      <c r="AD80" s="55"/>
      <c r="AE80" s="55"/>
      <c r="AF80" s="55"/>
      <c r="AG80" s="55"/>
    </row>
    <row r="81" spans="1:33" s="46" customFormat="1" ht="12" customHeight="1" x14ac:dyDescent="0.2">
      <c r="A81" s="57"/>
      <c r="B81" s="699" t="s">
        <v>22</v>
      </c>
      <c r="C81" s="642"/>
      <c r="D81" s="293"/>
      <c r="E81" s="40">
        <f t="shared" ref="E81:E84" si="183">C81*D81</f>
        <v>0</v>
      </c>
      <c r="F81" s="81"/>
      <c r="G81" s="642"/>
      <c r="H81" s="293"/>
      <c r="I81" s="40">
        <f t="shared" ref="I81:I84" si="184">G81*H81</f>
        <v>0</v>
      </c>
      <c r="J81" s="642"/>
      <c r="K81" s="293"/>
      <c r="L81" s="40">
        <f t="shared" ref="L81:L84" si="185">J81*K81</f>
        <v>0</v>
      </c>
      <c r="M81" s="42">
        <f t="shared" ref="M81:M84" si="186">G81+J81</f>
        <v>0</v>
      </c>
      <c r="N81" s="43">
        <f t="shared" ref="N81:N84" si="187">H81+K81</f>
        <v>0</v>
      </c>
      <c r="O81" s="40">
        <f t="shared" ref="O81:O84" si="188">I81+L81</f>
        <v>0</v>
      </c>
      <c r="P81" s="6"/>
      <c r="Q81" s="42">
        <f t="shared" ref="Q81:Q84" si="189">K81+N81</f>
        <v>0</v>
      </c>
      <c r="R81" s="43">
        <f t="shared" ref="R81:R84" si="190">L81+O81</f>
        <v>0</v>
      </c>
      <c r="S81" s="40">
        <f t="shared" ref="S81:S84" si="191">M81+P81</f>
        <v>0</v>
      </c>
      <c r="T81" s="81"/>
      <c r="U81" s="42"/>
      <c r="V81" s="58"/>
      <c r="W81" s="44"/>
      <c r="X81" s="466"/>
      <c r="Y81" s="86"/>
      <c r="Z81" s="83"/>
      <c r="AA81" s="83"/>
      <c r="AB81" s="55"/>
      <c r="AC81" s="55"/>
      <c r="AD81" s="55"/>
      <c r="AE81" s="55"/>
      <c r="AF81" s="55"/>
      <c r="AG81" s="55"/>
    </row>
    <row r="82" spans="1:33" s="46" customFormat="1" ht="12" customHeight="1" x14ac:dyDescent="0.2">
      <c r="A82" s="57"/>
      <c r="B82" s="699" t="s">
        <v>22</v>
      </c>
      <c r="C82" s="642"/>
      <c r="D82" s="293"/>
      <c r="E82" s="40">
        <f t="shared" si="183"/>
        <v>0</v>
      </c>
      <c r="F82" s="81"/>
      <c r="G82" s="642"/>
      <c r="H82" s="293"/>
      <c r="I82" s="40">
        <f t="shared" si="184"/>
        <v>0</v>
      </c>
      <c r="J82" s="642"/>
      <c r="K82" s="293"/>
      <c r="L82" s="40">
        <f t="shared" si="185"/>
        <v>0</v>
      </c>
      <c r="M82" s="42">
        <f t="shared" si="186"/>
        <v>0</v>
      </c>
      <c r="N82" s="43">
        <f t="shared" si="187"/>
        <v>0</v>
      </c>
      <c r="O82" s="40">
        <f t="shared" si="188"/>
        <v>0</v>
      </c>
      <c r="P82" s="6"/>
      <c r="Q82" s="42">
        <f t="shared" si="189"/>
        <v>0</v>
      </c>
      <c r="R82" s="43">
        <f t="shared" si="190"/>
        <v>0</v>
      </c>
      <c r="S82" s="40">
        <f t="shared" si="191"/>
        <v>0</v>
      </c>
      <c r="T82" s="81"/>
      <c r="U82" s="42"/>
      <c r="V82" s="58"/>
      <c r="W82" s="44"/>
      <c r="X82" s="466"/>
      <c r="Y82" s="86"/>
      <c r="Z82" s="83"/>
      <c r="AA82" s="83"/>
      <c r="AB82" s="55"/>
      <c r="AC82" s="55"/>
      <c r="AD82" s="55"/>
      <c r="AE82" s="55"/>
      <c r="AF82" s="55"/>
      <c r="AG82" s="55"/>
    </row>
    <row r="83" spans="1:33" s="46" customFormat="1" ht="12" customHeight="1" x14ac:dyDescent="0.2">
      <c r="A83" s="57"/>
      <c r="B83" s="699" t="s">
        <v>22</v>
      </c>
      <c r="C83" s="642"/>
      <c r="D83" s="293"/>
      <c r="E83" s="40">
        <f t="shared" si="183"/>
        <v>0</v>
      </c>
      <c r="F83" s="81"/>
      <c r="G83" s="642"/>
      <c r="H83" s="293"/>
      <c r="I83" s="40">
        <f t="shared" si="184"/>
        <v>0</v>
      </c>
      <c r="J83" s="642"/>
      <c r="K83" s="293"/>
      <c r="L83" s="40">
        <f t="shared" si="185"/>
        <v>0</v>
      </c>
      <c r="M83" s="42">
        <f t="shared" si="186"/>
        <v>0</v>
      </c>
      <c r="N83" s="43">
        <f t="shared" si="187"/>
        <v>0</v>
      </c>
      <c r="O83" s="40">
        <f t="shared" si="188"/>
        <v>0</v>
      </c>
      <c r="P83" s="6"/>
      <c r="Q83" s="42">
        <f t="shared" si="189"/>
        <v>0</v>
      </c>
      <c r="R83" s="43">
        <f t="shared" si="190"/>
        <v>0</v>
      </c>
      <c r="S83" s="40">
        <f t="shared" si="191"/>
        <v>0</v>
      </c>
      <c r="T83" s="81"/>
      <c r="U83" s="42"/>
      <c r="V83" s="58"/>
      <c r="W83" s="44"/>
      <c r="X83" s="466"/>
      <c r="Y83" s="86"/>
      <c r="Z83" s="83"/>
      <c r="AA83" s="83"/>
      <c r="AB83" s="55"/>
      <c r="AC83" s="55"/>
      <c r="AD83" s="55"/>
      <c r="AE83" s="55"/>
      <c r="AF83" s="55"/>
      <c r="AG83" s="55"/>
    </row>
    <row r="84" spans="1:33" s="46" customFormat="1" ht="12" customHeight="1" x14ac:dyDescent="0.2">
      <c r="A84" s="57"/>
      <c r="B84" s="699" t="s">
        <v>22</v>
      </c>
      <c r="C84" s="642"/>
      <c r="D84" s="293"/>
      <c r="E84" s="40">
        <f t="shared" si="183"/>
        <v>0</v>
      </c>
      <c r="F84" s="81"/>
      <c r="G84" s="642"/>
      <c r="H84" s="293"/>
      <c r="I84" s="40">
        <f t="shared" si="184"/>
        <v>0</v>
      </c>
      <c r="J84" s="642"/>
      <c r="K84" s="293"/>
      <c r="L84" s="40">
        <f t="shared" si="185"/>
        <v>0</v>
      </c>
      <c r="M84" s="42">
        <f t="shared" si="186"/>
        <v>0</v>
      </c>
      <c r="N84" s="43">
        <f t="shared" si="187"/>
        <v>0</v>
      </c>
      <c r="O84" s="40">
        <f t="shared" si="188"/>
        <v>0</v>
      </c>
      <c r="P84" s="6"/>
      <c r="Q84" s="42">
        <f t="shared" si="189"/>
        <v>0</v>
      </c>
      <c r="R84" s="43">
        <f t="shared" si="190"/>
        <v>0</v>
      </c>
      <c r="S84" s="40">
        <f t="shared" si="191"/>
        <v>0</v>
      </c>
      <c r="T84" s="81"/>
      <c r="U84" s="42"/>
      <c r="V84" s="58"/>
      <c r="W84" s="44"/>
      <c r="X84" s="466"/>
      <c r="Y84" s="86"/>
      <c r="Z84" s="83"/>
      <c r="AA84" s="83"/>
      <c r="AB84" s="55"/>
      <c r="AC84" s="55"/>
      <c r="AD84" s="55"/>
      <c r="AE84" s="55"/>
      <c r="AF84" s="55"/>
      <c r="AG84" s="55"/>
    </row>
    <row r="85" spans="1:33" ht="12" customHeight="1" x14ac:dyDescent="0.2">
      <c r="A85" s="59"/>
      <c r="B85" s="60"/>
      <c r="C85" s="269"/>
      <c r="D85" s="633"/>
      <c r="E85" s="87"/>
      <c r="F85" s="81"/>
      <c r="G85" s="402"/>
      <c r="H85" s="471"/>
      <c r="I85" s="87"/>
      <c r="J85" s="402"/>
      <c r="K85" s="471"/>
      <c r="L85" s="87"/>
      <c r="M85" s="24"/>
      <c r="N85" s="62"/>
      <c r="O85" s="87"/>
      <c r="P85" s="81"/>
      <c r="Q85" s="24"/>
      <c r="R85" s="62"/>
      <c r="S85" s="87"/>
      <c r="T85" s="81"/>
      <c r="U85" s="24"/>
      <c r="V85" s="62"/>
      <c r="W85" s="63"/>
      <c r="X85" s="461"/>
      <c r="Y85" s="81"/>
      <c r="Z85" s="81"/>
      <c r="AA85" s="81"/>
    </row>
    <row r="86" spans="1:33" s="31" customFormat="1" ht="18" customHeight="1" x14ac:dyDescent="0.2">
      <c r="A86" s="792" t="s">
        <v>42</v>
      </c>
      <c r="B86" s="793"/>
      <c r="C86" s="555"/>
      <c r="E86" s="28">
        <f>SUM(E87:E95)</f>
        <v>0</v>
      </c>
      <c r="F86" s="81"/>
      <c r="G86" s="556"/>
      <c r="H86" s="559"/>
      <c r="I86" s="28">
        <f>SUM(I87:I95)</f>
        <v>0</v>
      </c>
      <c r="J86" s="556"/>
      <c r="K86" s="559"/>
      <c r="L86" s="28">
        <f>SUM(L87:L95)</f>
        <v>0</v>
      </c>
      <c r="M86" s="556"/>
      <c r="N86" s="559"/>
      <c r="O86" s="28">
        <f>SUM(O87:O95)</f>
        <v>0</v>
      </c>
      <c r="P86" s="29"/>
      <c r="Q86" s="556"/>
      <c r="R86" s="559"/>
      <c r="S86" s="28">
        <f>O86-W86</f>
        <v>-310</v>
      </c>
      <c r="T86" s="81"/>
      <c r="U86" s="556"/>
      <c r="V86" s="559"/>
      <c r="W86" s="28">
        <f>SUM(W87:W95)</f>
        <v>310</v>
      </c>
      <c r="X86" s="462"/>
      <c r="Y86" s="477"/>
      <c r="Z86" s="477"/>
      <c r="AA86" s="477"/>
      <c r="AB86" s="478"/>
      <c r="AC86" s="478"/>
      <c r="AD86" s="478"/>
      <c r="AE86" s="478"/>
      <c r="AF86" s="478"/>
      <c r="AG86" s="478"/>
    </row>
    <row r="87" spans="1:33" ht="12" customHeight="1" x14ac:dyDescent="0.2">
      <c r="A87" s="59"/>
      <c r="B87" s="60" t="s">
        <v>43</v>
      </c>
      <c r="C87" s="402"/>
      <c r="D87" s="471"/>
      <c r="E87" s="61">
        <f t="shared" ref="E87:E90" si="192">C87*D87</f>
        <v>0</v>
      </c>
      <c r="G87" s="402"/>
      <c r="H87" s="471"/>
      <c r="I87" s="61">
        <f t="shared" ref="I87:I90" si="193">G87*H87</f>
        <v>0</v>
      </c>
      <c r="J87" s="402"/>
      <c r="K87" s="471"/>
      <c r="L87" s="61">
        <f t="shared" ref="L87:L90" si="194">J87*K87</f>
        <v>0</v>
      </c>
      <c r="M87" s="24">
        <f t="shared" ref="M87:M90" si="195">G87+J87</f>
        <v>0</v>
      </c>
      <c r="N87" s="62">
        <f t="shared" ref="N87:N90" si="196">H87+K87</f>
        <v>0</v>
      </c>
      <c r="O87" s="61">
        <f t="shared" ref="O87:O90" si="197">I87+L87</f>
        <v>0</v>
      </c>
      <c r="Q87" s="24">
        <f t="shared" ref="Q87:Q89" si="198">M87-U87</f>
        <v>-60</v>
      </c>
      <c r="R87" s="62">
        <f t="shared" ref="R87:R89" si="199">N87-V87</f>
        <v>-1</v>
      </c>
      <c r="S87" s="61">
        <f t="shared" ref="S87:S89" si="200">O87-W87</f>
        <v>-60</v>
      </c>
      <c r="U87" s="24">
        <v>60</v>
      </c>
      <c r="V87" s="62">
        <v>1</v>
      </c>
      <c r="W87" s="63">
        <f>V87*U87</f>
        <v>60</v>
      </c>
      <c r="X87" s="461"/>
    </row>
    <row r="88" spans="1:33" s="55" customFormat="1" ht="12" customHeight="1" x14ac:dyDescent="0.2">
      <c r="A88" s="74"/>
      <c r="B88" s="48" t="s">
        <v>44</v>
      </c>
      <c r="C88" s="410"/>
      <c r="D88" s="104"/>
      <c r="E88" s="50">
        <f t="shared" si="192"/>
        <v>0</v>
      </c>
      <c r="F88" s="6"/>
      <c r="G88" s="410"/>
      <c r="H88" s="104"/>
      <c r="I88" s="50">
        <f t="shared" si="193"/>
        <v>0</v>
      </c>
      <c r="J88" s="410"/>
      <c r="K88" s="104"/>
      <c r="L88" s="50">
        <f t="shared" si="194"/>
        <v>0</v>
      </c>
      <c r="M88" s="51">
        <f t="shared" si="195"/>
        <v>0</v>
      </c>
      <c r="N88" s="52">
        <f t="shared" si="196"/>
        <v>0</v>
      </c>
      <c r="O88" s="50">
        <f t="shared" si="197"/>
        <v>0</v>
      </c>
      <c r="P88" s="6"/>
      <c r="Q88" s="51">
        <f t="shared" si="198"/>
        <v>-250</v>
      </c>
      <c r="R88" s="52">
        <f t="shared" si="199"/>
        <v>-1</v>
      </c>
      <c r="S88" s="50">
        <f t="shared" si="200"/>
        <v>-250</v>
      </c>
      <c r="T88" s="6"/>
      <c r="U88" s="51">
        <v>250</v>
      </c>
      <c r="V88" s="52">
        <v>1</v>
      </c>
      <c r="W88" s="56">
        <f>V88*U88</f>
        <v>250</v>
      </c>
      <c r="X88" s="53"/>
      <c r="Y88" s="54"/>
      <c r="Z88" s="54"/>
      <c r="AA88" s="54"/>
    </row>
    <row r="89" spans="1:33" s="55" customFormat="1" ht="12" customHeight="1" x14ac:dyDescent="0.2">
      <c r="A89" s="74"/>
      <c r="B89" s="48" t="s">
        <v>45</v>
      </c>
      <c r="C89" s="410"/>
      <c r="D89" s="104"/>
      <c r="E89" s="50">
        <f t="shared" si="192"/>
        <v>0</v>
      </c>
      <c r="F89" s="6"/>
      <c r="G89" s="410"/>
      <c r="H89" s="104"/>
      <c r="I89" s="50">
        <f t="shared" si="193"/>
        <v>0</v>
      </c>
      <c r="J89" s="410"/>
      <c r="K89" s="104"/>
      <c r="L89" s="50">
        <f t="shared" si="194"/>
        <v>0</v>
      </c>
      <c r="M89" s="51">
        <f t="shared" si="195"/>
        <v>0</v>
      </c>
      <c r="N89" s="52">
        <f t="shared" si="196"/>
        <v>0</v>
      </c>
      <c r="O89" s="50">
        <f t="shared" si="197"/>
        <v>0</v>
      </c>
      <c r="P89" s="6"/>
      <c r="Q89" s="51">
        <f t="shared" si="198"/>
        <v>-100</v>
      </c>
      <c r="R89" s="52">
        <f t="shared" si="199"/>
        <v>0</v>
      </c>
      <c r="S89" s="50">
        <f t="shared" si="200"/>
        <v>0</v>
      </c>
      <c r="T89" s="6"/>
      <c r="U89" s="51">
        <v>100</v>
      </c>
      <c r="V89" s="52">
        <f>ROUNDUP(W141/250,0)</f>
        <v>0</v>
      </c>
      <c r="W89" s="56">
        <f>V89*U89</f>
        <v>0</v>
      </c>
      <c r="X89" s="53"/>
      <c r="Y89" s="54"/>
      <c r="Z89" s="54"/>
      <c r="AA89" s="54"/>
    </row>
    <row r="90" spans="1:33" s="46" customFormat="1" ht="12" customHeight="1" x14ac:dyDescent="0.2">
      <c r="A90" s="57"/>
      <c r="B90" s="699" t="s">
        <v>22</v>
      </c>
      <c r="C90" s="642"/>
      <c r="D90" s="293"/>
      <c r="E90" s="40">
        <f t="shared" si="192"/>
        <v>0</v>
      </c>
      <c r="F90" s="81"/>
      <c r="G90" s="642"/>
      <c r="H90" s="293"/>
      <c r="I90" s="40">
        <f t="shared" si="193"/>
        <v>0</v>
      </c>
      <c r="J90" s="642"/>
      <c r="K90" s="293"/>
      <c r="L90" s="40">
        <f t="shared" si="194"/>
        <v>0</v>
      </c>
      <c r="M90" s="42">
        <f t="shared" si="195"/>
        <v>0</v>
      </c>
      <c r="N90" s="43">
        <f t="shared" si="196"/>
        <v>0</v>
      </c>
      <c r="O90" s="40">
        <f t="shared" si="197"/>
        <v>0</v>
      </c>
      <c r="P90" s="6"/>
      <c r="Q90" s="42">
        <f>M90-U90</f>
        <v>0</v>
      </c>
      <c r="R90" s="43">
        <f>N90-V90</f>
        <v>0</v>
      </c>
      <c r="S90" s="40">
        <f>O90-W90</f>
        <v>0</v>
      </c>
      <c r="T90" s="81"/>
      <c r="U90" s="42"/>
      <c r="V90" s="58"/>
      <c r="W90" s="44"/>
      <c r="X90" s="466"/>
      <c r="Y90" s="86"/>
      <c r="Z90" s="83"/>
      <c r="AA90" s="83"/>
      <c r="AB90" s="55"/>
      <c r="AC90" s="55"/>
      <c r="AD90" s="55"/>
      <c r="AE90" s="55"/>
      <c r="AF90" s="55"/>
      <c r="AG90" s="55"/>
    </row>
    <row r="91" spans="1:33" s="46" customFormat="1" ht="12" customHeight="1" x14ac:dyDescent="0.2">
      <c r="A91" s="57"/>
      <c r="B91" s="699" t="s">
        <v>22</v>
      </c>
      <c r="C91" s="642"/>
      <c r="D91" s="293"/>
      <c r="E91" s="40">
        <f t="shared" ref="E91:E94" si="201">C91*D91</f>
        <v>0</v>
      </c>
      <c r="F91" s="81"/>
      <c r="G91" s="642"/>
      <c r="H91" s="293"/>
      <c r="I91" s="40">
        <f t="shared" ref="I91:I94" si="202">G91*H91</f>
        <v>0</v>
      </c>
      <c r="J91" s="642"/>
      <c r="K91" s="293"/>
      <c r="L91" s="40">
        <f t="shared" ref="L91:L94" si="203">J91*K91</f>
        <v>0</v>
      </c>
      <c r="M91" s="42">
        <f t="shared" ref="M91:M94" si="204">G91+J91</f>
        <v>0</v>
      </c>
      <c r="N91" s="43">
        <f t="shared" ref="N91:N94" si="205">H91+K91</f>
        <v>0</v>
      </c>
      <c r="O91" s="40">
        <f t="shared" ref="O91:O94" si="206">I91+L91</f>
        <v>0</v>
      </c>
      <c r="P91" s="6"/>
      <c r="Q91" s="42">
        <f t="shared" ref="Q91:Q94" si="207">M91-U91</f>
        <v>0</v>
      </c>
      <c r="R91" s="43">
        <f t="shared" ref="R91:R94" si="208">N91-V91</f>
        <v>0</v>
      </c>
      <c r="S91" s="40">
        <f t="shared" ref="S91:S94" si="209">O91-W91</f>
        <v>0</v>
      </c>
      <c r="T91" s="81"/>
      <c r="U91" s="42"/>
      <c r="V91" s="58"/>
      <c r="W91" s="44"/>
      <c r="X91" s="466"/>
      <c r="Y91" s="86"/>
      <c r="Z91" s="83"/>
      <c r="AA91" s="83"/>
      <c r="AB91" s="55"/>
      <c r="AC91" s="55"/>
      <c r="AD91" s="55"/>
      <c r="AE91" s="55"/>
      <c r="AF91" s="55"/>
      <c r="AG91" s="55"/>
    </row>
    <row r="92" spans="1:33" s="46" customFormat="1" ht="12" customHeight="1" x14ac:dyDescent="0.2">
      <c r="A92" s="57"/>
      <c r="B92" s="699" t="s">
        <v>22</v>
      </c>
      <c r="C92" s="642"/>
      <c r="D92" s="293"/>
      <c r="E92" s="40">
        <f t="shared" si="201"/>
        <v>0</v>
      </c>
      <c r="F92" s="81"/>
      <c r="G92" s="642"/>
      <c r="H92" s="293"/>
      <c r="I92" s="40">
        <f t="shared" si="202"/>
        <v>0</v>
      </c>
      <c r="J92" s="642"/>
      <c r="K92" s="293"/>
      <c r="L92" s="40">
        <f t="shared" si="203"/>
        <v>0</v>
      </c>
      <c r="M92" s="42">
        <f t="shared" si="204"/>
        <v>0</v>
      </c>
      <c r="N92" s="43">
        <f t="shared" si="205"/>
        <v>0</v>
      </c>
      <c r="O92" s="40">
        <f t="shared" si="206"/>
        <v>0</v>
      </c>
      <c r="P92" s="6"/>
      <c r="Q92" s="42">
        <f t="shared" si="207"/>
        <v>0</v>
      </c>
      <c r="R92" s="43">
        <f t="shared" si="208"/>
        <v>0</v>
      </c>
      <c r="S92" s="40">
        <f t="shared" si="209"/>
        <v>0</v>
      </c>
      <c r="T92" s="81"/>
      <c r="U92" s="42"/>
      <c r="V92" s="58"/>
      <c r="W92" s="44"/>
      <c r="X92" s="466"/>
      <c r="Y92" s="86"/>
      <c r="Z92" s="83"/>
      <c r="AA92" s="83"/>
      <c r="AB92" s="55"/>
      <c r="AC92" s="55"/>
      <c r="AD92" s="55"/>
      <c r="AE92" s="55"/>
      <c r="AF92" s="55"/>
      <c r="AG92" s="55"/>
    </row>
    <row r="93" spans="1:33" s="46" customFormat="1" ht="12" customHeight="1" x14ac:dyDescent="0.2">
      <c r="A93" s="57"/>
      <c r="B93" s="699" t="s">
        <v>22</v>
      </c>
      <c r="C93" s="642"/>
      <c r="D93" s="293"/>
      <c r="E93" s="40">
        <f t="shared" si="201"/>
        <v>0</v>
      </c>
      <c r="F93" s="81"/>
      <c r="G93" s="642"/>
      <c r="H93" s="293"/>
      <c r="I93" s="40">
        <f t="shared" si="202"/>
        <v>0</v>
      </c>
      <c r="J93" s="642"/>
      <c r="K93" s="293"/>
      <c r="L93" s="40">
        <f t="shared" si="203"/>
        <v>0</v>
      </c>
      <c r="M93" s="42">
        <f t="shared" si="204"/>
        <v>0</v>
      </c>
      <c r="N93" s="43">
        <f t="shared" si="205"/>
        <v>0</v>
      </c>
      <c r="O93" s="40">
        <f t="shared" si="206"/>
        <v>0</v>
      </c>
      <c r="P93" s="6"/>
      <c r="Q93" s="42">
        <f t="shared" si="207"/>
        <v>0</v>
      </c>
      <c r="R93" s="43">
        <f t="shared" si="208"/>
        <v>0</v>
      </c>
      <c r="S93" s="40">
        <f t="shared" si="209"/>
        <v>0</v>
      </c>
      <c r="T93" s="81"/>
      <c r="U93" s="42"/>
      <c r="V93" s="58"/>
      <c r="W93" s="44"/>
      <c r="X93" s="466"/>
      <c r="Y93" s="86"/>
      <c r="Z93" s="83"/>
      <c r="AA93" s="83"/>
      <c r="AB93" s="55"/>
      <c r="AC93" s="55"/>
      <c r="AD93" s="55"/>
      <c r="AE93" s="55"/>
      <c r="AF93" s="55"/>
      <c r="AG93" s="55"/>
    </row>
    <row r="94" spans="1:33" s="46" customFormat="1" ht="12" customHeight="1" x14ac:dyDescent="0.2">
      <c r="A94" s="57"/>
      <c r="B94" s="699" t="s">
        <v>22</v>
      </c>
      <c r="C94" s="642"/>
      <c r="D94" s="293"/>
      <c r="E94" s="40">
        <f t="shared" si="201"/>
        <v>0</v>
      </c>
      <c r="F94" s="81"/>
      <c r="G94" s="642"/>
      <c r="H94" s="293"/>
      <c r="I94" s="40">
        <f t="shared" si="202"/>
        <v>0</v>
      </c>
      <c r="J94" s="642"/>
      <c r="K94" s="293"/>
      <c r="L94" s="40">
        <f t="shared" si="203"/>
        <v>0</v>
      </c>
      <c r="M94" s="42">
        <f t="shared" si="204"/>
        <v>0</v>
      </c>
      <c r="N94" s="43">
        <f t="shared" si="205"/>
        <v>0</v>
      </c>
      <c r="O94" s="40">
        <f t="shared" si="206"/>
        <v>0</v>
      </c>
      <c r="P94" s="6"/>
      <c r="Q94" s="42">
        <f t="shared" si="207"/>
        <v>0</v>
      </c>
      <c r="R94" s="43">
        <f t="shared" si="208"/>
        <v>0</v>
      </c>
      <c r="S94" s="40">
        <f t="shared" si="209"/>
        <v>0</v>
      </c>
      <c r="T94" s="81"/>
      <c r="U94" s="42"/>
      <c r="V94" s="58"/>
      <c r="W94" s="44"/>
      <c r="X94" s="466"/>
      <c r="Y94" s="86"/>
      <c r="Z94" s="83"/>
      <c r="AA94" s="83"/>
      <c r="AB94" s="55"/>
      <c r="AC94" s="55"/>
      <c r="AD94" s="55"/>
      <c r="AE94" s="55"/>
      <c r="AF94" s="55"/>
      <c r="AG94" s="55"/>
    </row>
    <row r="95" spans="1:33" ht="12" customHeight="1" x14ac:dyDescent="0.2">
      <c r="A95" s="59"/>
      <c r="B95" s="60"/>
      <c r="C95" s="269"/>
      <c r="D95" s="633"/>
      <c r="E95" s="61"/>
      <c r="G95" s="402"/>
      <c r="H95" s="471"/>
      <c r="I95" s="61"/>
      <c r="J95" s="402"/>
      <c r="K95" s="471"/>
      <c r="L95" s="61"/>
      <c r="M95" s="24"/>
      <c r="N95" s="62"/>
      <c r="O95" s="61"/>
      <c r="Q95" s="24"/>
      <c r="R95" s="62"/>
      <c r="S95" s="61"/>
      <c r="U95" s="24"/>
      <c r="V95" s="62"/>
      <c r="W95" s="63"/>
      <c r="X95" s="461"/>
    </row>
    <row r="96" spans="1:33" s="31" customFormat="1" ht="18" customHeight="1" x14ac:dyDescent="0.2">
      <c r="A96" s="792" t="s">
        <v>46</v>
      </c>
      <c r="B96" s="793"/>
      <c r="C96" s="555"/>
      <c r="E96" s="28">
        <f>SUM(E97:E114)</f>
        <v>0</v>
      </c>
      <c r="F96" s="6"/>
      <c r="G96" s="556"/>
      <c r="H96" s="559"/>
      <c r="I96" s="28">
        <f>SUM(I97:I114)</f>
        <v>0</v>
      </c>
      <c r="J96" s="556"/>
      <c r="K96" s="559"/>
      <c r="L96" s="28">
        <f>SUM(L97:L114)</f>
        <v>0</v>
      </c>
      <c r="M96" s="556"/>
      <c r="N96" s="559"/>
      <c r="O96" s="28">
        <f>SUM(O97:O114)</f>
        <v>0</v>
      </c>
      <c r="P96" s="29"/>
      <c r="Q96" s="556"/>
      <c r="R96" s="559"/>
      <c r="S96" s="28">
        <f>O96-W96</f>
        <v>-1865</v>
      </c>
      <c r="T96" s="6"/>
      <c r="U96" s="556"/>
      <c r="V96" s="559"/>
      <c r="W96" s="28">
        <f>SUM(W97:W114)</f>
        <v>1865</v>
      </c>
      <c r="X96" s="462"/>
      <c r="Y96" s="476"/>
      <c r="Z96" s="476"/>
      <c r="AA96" s="476"/>
      <c r="AB96" s="478"/>
      <c r="AC96" s="478"/>
      <c r="AD96" s="478"/>
      <c r="AE96" s="478"/>
      <c r="AF96" s="478"/>
      <c r="AG96" s="478"/>
    </row>
    <row r="97" spans="1:33" ht="12" customHeight="1" x14ac:dyDescent="0.2">
      <c r="A97" s="59"/>
      <c r="B97" s="60" t="s">
        <v>47</v>
      </c>
      <c r="C97" s="402"/>
      <c r="D97" s="471"/>
      <c r="E97" s="61">
        <f t="shared" ref="E97:E109" si="210">C97*D97</f>
        <v>0</v>
      </c>
      <c r="F97" s="100"/>
      <c r="G97" s="402"/>
      <c r="H97" s="471"/>
      <c r="I97" s="61">
        <f t="shared" ref="I97:I109" si="211">G97*H97</f>
        <v>0</v>
      </c>
      <c r="J97" s="402"/>
      <c r="K97" s="471"/>
      <c r="L97" s="61">
        <f t="shared" ref="L97:L109" si="212">J97*K97</f>
        <v>0</v>
      </c>
      <c r="M97" s="24">
        <f t="shared" ref="M97:M109" si="213">G97+J97</f>
        <v>0</v>
      </c>
      <c r="N97" s="62">
        <f t="shared" ref="N97:N109" si="214">H97+K97</f>
        <v>0</v>
      </c>
      <c r="O97" s="61">
        <f t="shared" ref="O97:O109" si="215">I97+L97</f>
        <v>0</v>
      </c>
      <c r="Q97" s="24">
        <f t="shared" ref="Q97:Q108" si="216">M97-U97</f>
        <v>-300</v>
      </c>
      <c r="R97" s="62">
        <f t="shared" ref="R97:R108" si="217">N97-V97</f>
        <v>-1</v>
      </c>
      <c r="S97" s="61">
        <f t="shared" ref="S97:S108" si="218">O97-W97</f>
        <v>-300</v>
      </c>
      <c r="T97" s="100"/>
      <c r="U97" s="24">
        <f>IF(W141&lt;300,300,300+(W141-300)*0.5)</f>
        <v>300</v>
      </c>
      <c r="V97" s="62">
        <v>1</v>
      </c>
      <c r="W97" s="63">
        <f t="shared" ref="W97:W108" si="219">V97*U97</f>
        <v>300</v>
      </c>
      <c r="X97" s="467"/>
      <c r="Y97" s="15"/>
      <c r="Z97" s="100"/>
      <c r="AA97" s="100"/>
    </row>
    <row r="98" spans="1:33" s="55" customFormat="1" ht="12" customHeight="1" x14ac:dyDescent="0.2">
      <c r="A98" s="74"/>
      <c r="B98" s="48" t="s">
        <v>48</v>
      </c>
      <c r="C98" s="410"/>
      <c r="D98" s="104"/>
      <c r="E98" s="50">
        <f t="shared" si="210"/>
        <v>0</v>
      </c>
      <c r="F98" s="6"/>
      <c r="G98" s="410"/>
      <c r="H98" s="104"/>
      <c r="I98" s="50">
        <f t="shared" si="211"/>
        <v>0</v>
      </c>
      <c r="J98" s="410"/>
      <c r="K98" s="104"/>
      <c r="L98" s="50">
        <f t="shared" si="212"/>
        <v>0</v>
      </c>
      <c r="M98" s="51">
        <f t="shared" si="213"/>
        <v>0</v>
      </c>
      <c r="N98" s="52">
        <f t="shared" si="214"/>
        <v>0</v>
      </c>
      <c r="O98" s="50">
        <f t="shared" si="215"/>
        <v>0</v>
      </c>
      <c r="P98" s="6"/>
      <c r="Q98" s="51">
        <f t="shared" si="216"/>
        <v>-100</v>
      </c>
      <c r="R98" s="52">
        <f t="shared" si="217"/>
        <v>-1</v>
      </c>
      <c r="S98" s="50">
        <f t="shared" si="218"/>
        <v>-100</v>
      </c>
      <c r="T98" s="6"/>
      <c r="U98" s="51">
        <v>100</v>
      </c>
      <c r="V98" s="52">
        <v>1</v>
      </c>
      <c r="W98" s="56">
        <f t="shared" si="219"/>
        <v>100</v>
      </c>
      <c r="X98" s="53"/>
      <c r="Z98" s="54"/>
      <c r="AA98" s="54"/>
    </row>
    <row r="99" spans="1:33" s="55" customFormat="1" ht="12" customHeight="1" x14ac:dyDescent="0.2">
      <c r="A99" s="74"/>
      <c r="B99" s="48" t="s">
        <v>268</v>
      </c>
      <c r="C99" s="410"/>
      <c r="D99" s="104"/>
      <c r="E99" s="50">
        <f t="shared" si="210"/>
        <v>0</v>
      </c>
      <c r="F99" s="6"/>
      <c r="G99" s="410"/>
      <c r="H99" s="104"/>
      <c r="I99" s="50">
        <f t="shared" si="211"/>
        <v>0</v>
      </c>
      <c r="J99" s="410"/>
      <c r="K99" s="104"/>
      <c r="L99" s="50">
        <f t="shared" si="212"/>
        <v>0</v>
      </c>
      <c r="M99" s="51">
        <f t="shared" si="213"/>
        <v>0</v>
      </c>
      <c r="N99" s="52">
        <f t="shared" si="214"/>
        <v>0</v>
      </c>
      <c r="O99" s="50">
        <f t="shared" si="215"/>
        <v>0</v>
      </c>
      <c r="P99" s="6"/>
      <c r="Q99" s="51">
        <f t="shared" si="216"/>
        <v>-150</v>
      </c>
      <c r="R99" s="52">
        <f t="shared" si="217"/>
        <v>-1</v>
      </c>
      <c r="S99" s="50">
        <f t="shared" si="218"/>
        <v>-150</v>
      </c>
      <c r="T99" s="6"/>
      <c r="U99" s="51">
        <v>150</v>
      </c>
      <c r="V99" s="52">
        <v>1</v>
      </c>
      <c r="W99" s="56">
        <f t="shared" si="219"/>
        <v>150</v>
      </c>
      <c r="X99" s="53"/>
      <c r="Y99" s="54"/>
      <c r="Z99" s="54"/>
      <c r="AA99" s="54"/>
    </row>
    <row r="100" spans="1:33" s="55" customFormat="1" ht="12" customHeight="1" x14ac:dyDescent="0.2">
      <c r="A100" s="74"/>
      <c r="B100" s="48" t="s">
        <v>49</v>
      </c>
      <c r="C100" s="410"/>
      <c r="D100" s="104"/>
      <c r="E100" s="50">
        <f t="shared" si="210"/>
        <v>0</v>
      </c>
      <c r="F100" s="6"/>
      <c r="G100" s="410"/>
      <c r="H100" s="104"/>
      <c r="I100" s="50">
        <f t="shared" si="211"/>
        <v>0</v>
      </c>
      <c r="J100" s="410"/>
      <c r="K100" s="104"/>
      <c r="L100" s="50">
        <f t="shared" si="212"/>
        <v>0</v>
      </c>
      <c r="M100" s="51">
        <f t="shared" si="213"/>
        <v>0</v>
      </c>
      <c r="N100" s="52">
        <f t="shared" si="214"/>
        <v>0</v>
      </c>
      <c r="O100" s="50">
        <f t="shared" si="215"/>
        <v>0</v>
      </c>
      <c r="P100" s="6"/>
      <c r="Q100" s="51">
        <f t="shared" si="216"/>
        <v>-110</v>
      </c>
      <c r="R100" s="52">
        <f t="shared" si="217"/>
        <v>-1</v>
      </c>
      <c r="S100" s="50">
        <f t="shared" si="218"/>
        <v>-110</v>
      </c>
      <c r="T100" s="6"/>
      <c r="U100" s="51">
        <v>110</v>
      </c>
      <c r="V100" s="52">
        <v>1</v>
      </c>
      <c r="W100" s="56">
        <f t="shared" si="219"/>
        <v>110</v>
      </c>
      <c r="X100" s="53"/>
      <c r="Y100" s="54"/>
      <c r="Z100" s="54"/>
      <c r="AA100" s="54"/>
    </row>
    <row r="101" spans="1:33" s="55" customFormat="1" ht="12" customHeight="1" x14ac:dyDescent="0.2">
      <c r="A101" s="74"/>
      <c r="B101" s="48" t="s">
        <v>50</v>
      </c>
      <c r="C101" s="410"/>
      <c r="D101" s="104"/>
      <c r="E101" s="50">
        <f t="shared" si="210"/>
        <v>0</v>
      </c>
      <c r="F101" s="6"/>
      <c r="G101" s="410"/>
      <c r="H101" s="104"/>
      <c r="I101" s="50">
        <f t="shared" si="211"/>
        <v>0</v>
      </c>
      <c r="J101" s="410"/>
      <c r="K101" s="104"/>
      <c r="L101" s="50">
        <f t="shared" si="212"/>
        <v>0</v>
      </c>
      <c r="M101" s="51">
        <f t="shared" si="213"/>
        <v>0</v>
      </c>
      <c r="N101" s="52">
        <f t="shared" si="214"/>
        <v>0</v>
      </c>
      <c r="O101" s="50">
        <f t="shared" si="215"/>
        <v>0</v>
      </c>
      <c r="P101" s="6"/>
      <c r="Q101" s="51">
        <f t="shared" si="216"/>
        <v>-375</v>
      </c>
      <c r="R101" s="52">
        <f t="shared" si="217"/>
        <v>-1</v>
      </c>
      <c r="S101" s="50">
        <f t="shared" si="218"/>
        <v>-375</v>
      </c>
      <c r="T101" s="6"/>
      <c r="U101" s="51">
        <v>375</v>
      </c>
      <c r="V101" s="52">
        <v>1</v>
      </c>
      <c r="W101" s="56">
        <f t="shared" si="219"/>
        <v>375</v>
      </c>
      <c r="X101" s="53"/>
      <c r="Y101" s="54"/>
      <c r="Z101" s="54"/>
      <c r="AA101" s="54"/>
    </row>
    <row r="102" spans="1:33" s="55" customFormat="1" ht="12" customHeight="1" x14ac:dyDescent="0.2">
      <c r="A102" s="102"/>
      <c r="B102" s="103" t="s">
        <v>51</v>
      </c>
      <c r="C102" s="410"/>
      <c r="D102" s="104"/>
      <c r="E102" s="50">
        <f t="shared" si="210"/>
        <v>0</v>
      </c>
      <c r="F102" s="6"/>
      <c r="G102" s="410"/>
      <c r="H102" s="104"/>
      <c r="I102" s="50">
        <f t="shared" si="211"/>
        <v>0</v>
      </c>
      <c r="J102" s="410"/>
      <c r="K102" s="104"/>
      <c r="L102" s="50">
        <f t="shared" si="212"/>
        <v>0</v>
      </c>
      <c r="M102" s="51">
        <f t="shared" si="213"/>
        <v>0</v>
      </c>
      <c r="N102" s="52">
        <f t="shared" si="214"/>
        <v>0</v>
      </c>
      <c r="O102" s="50">
        <f t="shared" si="215"/>
        <v>0</v>
      </c>
      <c r="P102" s="6"/>
      <c r="Q102" s="51">
        <f t="shared" si="216"/>
        <v>-125</v>
      </c>
      <c r="R102" s="52">
        <f t="shared" si="217"/>
        <v>-1</v>
      </c>
      <c r="S102" s="50">
        <f t="shared" si="218"/>
        <v>-125</v>
      </c>
      <c r="T102" s="6"/>
      <c r="U102" s="51">
        <v>125</v>
      </c>
      <c r="V102" s="52">
        <v>1</v>
      </c>
      <c r="W102" s="56">
        <f t="shared" si="219"/>
        <v>125</v>
      </c>
      <c r="X102" s="53"/>
      <c r="Y102" s="54"/>
      <c r="Z102" s="54"/>
      <c r="AA102" s="54"/>
    </row>
    <row r="103" spans="1:33" s="55" customFormat="1" ht="12" customHeight="1" x14ac:dyDescent="0.2">
      <c r="A103" s="102"/>
      <c r="B103" s="103" t="s">
        <v>52</v>
      </c>
      <c r="C103" s="410"/>
      <c r="D103" s="104"/>
      <c r="E103" s="50">
        <f t="shared" si="210"/>
        <v>0</v>
      </c>
      <c r="F103" s="6"/>
      <c r="G103" s="410"/>
      <c r="H103" s="104"/>
      <c r="I103" s="50">
        <f t="shared" si="211"/>
        <v>0</v>
      </c>
      <c r="J103" s="410"/>
      <c r="K103" s="104"/>
      <c r="L103" s="50">
        <f t="shared" si="212"/>
        <v>0</v>
      </c>
      <c r="M103" s="51">
        <f t="shared" si="213"/>
        <v>0</v>
      </c>
      <c r="N103" s="52">
        <f t="shared" si="214"/>
        <v>0</v>
      </c>
      <c r="O103" s="50">
        <f t="shared" si="215"/>
        <v>0</v>
      </c>
      <c r="P103" s="6"/>
      <c r="Q103" s="51">
        <f t="shared" si="216"/>
        <v>-120</v>
      </c>
      <c r="R103" s="52">
        <f t="shared" si="217"/>
        <v>0</v>
      </c>
      <c r="S103" s="50">
        <f t="shared" si="218"/>
        <v>0</v>
      </c>
      <c r="T103" s="6"/>
      <c r="U103" s="51">
        <v>120</v>
      </c>
      <c r="V103" s="52">
        <f>ROUNDDOWN(W141/600,0)</f>
        <v>0</v>
      </c>
      <c r="W103" s="56">
        <f t="shared" si="219"/>
        <v>0</v>
      </c>
      <c r="X103" s="53"/>
      <c r="Y103" s="54"/>
      <c r="Z103" s="54"/>
      <c r="AA103" s="54"/>
    </row>
    <row r="104" spans="1:33" s="55" customFormat="1" ht="12" customHeight="1" x14ac:dyDescent="0.2">
      <c r="A104" s="102"/>
      <c r="B104" s="103" t="s">
        <v>53</v>
      </c>
      <c r="C104" s="410"/>
      <c r="D104" s="104"/>
      <c r="E104" s="50">
        <f t="shared" si="210"/>
        <v>0</v>
      </c>
      <c r="F104" s="6"/>
      <c r="G104" s="410"/>
      <c r="H104" s="104"/>
      <c r="I104" s="50">
        <f t="shared" si="211"/>
        <v>0</v>
      </c>
      <c r="J104" s="410"/>
      <c r="K104" s="104"/>
      <c r="L104" s="50">
        <f t="shared" si="212"/>
        <v>0</v>
      </c>
      <c r="M104" s="51">
        <f t="shared" si="213"/>
        <v>0</v>
      </c>
      <c r="N104" s="52">
        <f t="shared" si="214"/>
        <v>0</v>
      </c>
      <c r="O104" s="50">
        <f t="shared" si="215"/>
        <v>0</v>
      </c>
      <c r="P104" s="6"/>
      <c r="Q104" s="51">
        <f t="shared" si="216"/>
        <v>-120</v>
      </c>
      <c r="R104" s="52">
        <f t="shared" si="217"/>
        <v>-1</v>
      </c>
      <c r="S104" s="50">
        <f t="shared" si="218"/>
        <v>-120</v>
      </c>
      <c r="T104" s="6"/>
      <c r="U104" s="51">
        <v>120</v>
      </c>
      <c r="V104" s="52">
        <v>1</v>
      </c>
      <c r="W104" s="56">
        <f t="shared" si="219"/>
        <v>120</v>
      </c>
      <c r="X104" s="53"/>
      <c r="Y104" s="54"/>
      <c r="Z104" s="54"/>
      <c r="AA104" s="54"/>
    </row>
    <row r="105" spans="1:33" s="55" customFormat="1" ht="12" customHeight="1" x14ac:dyDescent="0.2">
      <c r="A105" s="102"/>
      <c r="B105" s="103" t="s">
        <v>54</v>
      </c>
      <c r="C105" s="410"/>
      <c r="D105" s="104"/>
      <c r="E105" s="50">
        <f t="shared" si="210"/>
        <v>0</v>
      </c>
      <c r="F105" s="6"/>
      <c r="G105" s="410"/>
      <c r="H105" s="104"/>
      <c r="I105" s="50">
        <f t="shared" si="211"/>
        <v>0</v>
      </c>
      <c r="J105" s="410"/>
      <c r="K105" s="104"/>
      <c r="L105" s="50">
        <f t="shared" si="212"/>
        <v>0</v>
      </c>
      <c r="M105" s="51">
        <f t="shared" si="213"/>
        <v>0</v>
      </c>
      <c r="N105" s="52">
        <f t="shared" si="214"/>
        <v>0</v>
      </c>
      <c r="O105" s="50">
        <f t="shared" si="215"/>
        <v>0</v>
      </c>
      <c r="P105" s="6"/>
      <c r="Q105" s="51">
        <f t="shared" si="216"/>
        <v>-250</v>
      </c>
      <c r="R105" s="52">
        <f t="shared" si="217"/>
        <v>-1</v>
      </c>
      <c r="S105" s="50">
        <f t="shared" si="218"/>
        <v>-250</v>
      </c>
      <c r="T105" s="6"/>
      <c r="U105" s="51">
        <v>250</v>
      </c>
      <c r="V105" s="52">
        <v>1</v>
      </c>
      <c r="W105" s="56">
        <f t="shared" si="219"/>
        <v>250</v>
      </c>
      <c r="X105" s="53"/>
      <c r="Y105" s="54"/>
      <c r="Z105" s="54"/>
      <c r="AA105" s="54"/>
    </row>
    <row r="106" spans="1:33" s="55" customFormat="1" ht="12" customHeight="1" x14ac:dyDescent="0.2">
      <c r="A106" s="74"/>
      <c r="B106" s="48" t="s">
        <v>55</v>
      </c>
      <c r="C106" s="410"/>
      <c r="D106" s="104"/>
      <c r="E106" s="50">
        <f t="shared" si="210"/>
        <v>0</v>
      </c>
      <c r="F106" s="6"/>
      <c r="G106" s="410"/>
      <c r="H106" s="104"/>
      <c r="I106" s="50">
        <f t="shared" si="211"/>
        <v>0</v>
      </c>
      <c r="J106" s="410"/>
      <c r="K106" s="104"/>
      <c r="L106" s="50">
        <f t="shared" si="212"/>
        <v>0</v>
      </c>
      <c r="M106" s="51">
        <f t="shared" si="213"/>
        <v>0</v>
      </c>
      <c r="N106" s="52">
        <f t="shared" si="214"/>
        <v>0</v>
      </c>
      <c r="O106" s="50">
        <f t="shared" si="215"/>
        <v>0</v>
      </c>
      <c r="P106" s="6"/>
      <c r="Q106" s="51">
        <f t="shared" si="216"/>
        <v>-150</v>
      </c>
      <c r="R106" s="52">
        <f t="shared" si="217"/>
        <v>0</v>
      </c>
      <c r="S106" s="50">
        <f t="shared" si="218"/>
        <v>0</v>
      </c>
      <c r="T106" s="6"/>
      <c r="U106" s="51">
        <v>150</v>
      </c>
      <c r="V106" s="52">
        <f>ROUND(W141/300,0)</f>
        <v>0</v>
      </c>
      <c r="W106" s="56">
        <f t="shared" si="219"/>
        <v>0</v>
      </c>
      <c r="X106" s="53"/>
      <c r="Y106" s="54"/>
      <c r="Z106" s="54"/>
      <c r="AA106" s="54"/>
    </row>
    <row r="107" spans="1:33" s="55" customFormat="1" ht="12" customHeight="1" x14ac:dyDescent="0.2">
      <c r="A107" s="74"/>
      <c r="B107" s="48" t="s">
        <v>56</v>
      </c>
      <c r="C107" s="410"/>
      <c r="D107" s="104"/>
      <c r="E107" s="50">
        <f t="shared" si="210"/>
        <v>0</v>
      </c>
      <c r="F107" s="6"/>
      <c r="G107" s="410"/>
      <c r="H107" s="104"/>
      <c r="I107" s="50">
        <f t="shared" si="211"/>
        <v>0</v>
      </c>
      <c r="J107" s="83"/>
      <c r="K107" s="104"/>
      <c r="L107" s="50">
        <f t="shared" si="212"/>
        <v>0</v>
      </c>
      <c r="M107" s="51">
        <f t="shared" si="213"/>
        <v>0</v>
      </c>
      <c r="N107" s="52">
        <f t="shared" si="214"/>
        <v>0</v>
      </c>
      <c r="O107" s="50">
        <f t="shared" si="215"/>
        <v>0</v>
      </c>
      <c r="P107" s="6"/>
      <c r="Q107" s="51">
        <f t="shared" si="216"/>
        <v>-35</v>
      </c>
      <c r="R107" s="52">
        <f t="shared" si="217"/>
        <v>-1</v>
      </c>
      <c r="S107" s="50">
        <f t="shared" si="218"/>
        <v>-35</v>
      </c>
      <c r="T107" s="6"/>
      <c r="U107" s="51">
        <v>35</v>
      </c>
      <c r="V107" s="52">
        <v>1</v>
      </c>
      <c r="W107" s="56">
        <f t="shared" si="219"/>
        <v>35</v>
      </c>
      <c r="X107" s="53"/>
      <c r="Y107" s="54"/>
      <c r="Z107" s="54"/>
      <c r="AA107" s="54"/>
    </row>
    <row r="108" spans="1:33" s="55" customFormat="1" ht="12" customHeight="1" x14ac:dyDescent="0.2">
      <c r="A108" s="74"/>
      <c r="B108" s="48" t="s">
        <v>57</v>
      </c>
      <c r="C108" s="645"/>
      <c r="D108" s="104"/>
      <c r="E108" s="50">
        <f t="shared" si="210"/>
        <v>0</v>
      </c>
      <c r="F108" s="6"/>
      <c r="G108" s="645"/>
      <c r="H108" s="104"/>
      <c r="I108" s="50">
        <f t="shared" si="211"/>
        <v>0</v>
      </c>
      <c r="J108" s="645"/>
      <c r="K108" s="104"/>
      <c r="L108" s="50">
        <f t="shared" si="212"/>
        <v>0</v>
      </c>
      <c r="M108" s="51">
        <f t="shared" si="213"/>
        <v>0</v>
      </c>
      <c r="N108" s="52">
        <f t="shared" si="214"/>
        <v>0</v>
      </c>
      <c r="O108" s="50">
        <f t="shared" si="215"/>
        <v>0</v>
      </c>
      <c r="P108" s="6"/>
      <c r="Q108" s="51">
        <f t="shared" si="216"/>
        <v>-300</v>
      </c>
      <c r="R108" s="52">
        <f t="shared" si="217"/>
        <v>-1</v>
      </c>
      <c r="S108" s="50">
        <f t="shared" si="218"/>
        <v>-300</v>
      </c>
      <c r="T108" s="6"/>
      <c r="U108" s="105">
        <f>IF(W141&lt;300,300,300+(W141-300)*0.5)</f>
        <v>300</v>
      </c>
      <c r="V108" s="52">
        <v>1</v>
      </c>
      <c r="W108" s="56">
        <f t="shared" si="219"/>
        <v>300</v>
      </c>
      <c r="X108" s="53"/>
      <c r="Z108" s="54"/>
      <c r="AA108" s="54"/>
    </row>
    <row r="109" spans="1:33" s="46" customFormat="1" ht="12" customHeight="1" x14ac:dyDescent="0.2">
      <c r="A109" s="57"/>
      <c r="B109" s="699" t="s">
        <v>22</v>
      </c>
      <c r="C109" s="642"/>
      <c r="D109" s="293"/>
      <c r="E109" s="40">
        <f t="shared" si="210"/>
        <v>0</v>
      </c>
      <c r="F109" s="81"/>
      <c r="G109" s="642"/>
      <c r="H109" s="293"/>
      <c r="I109" s="40">
        <f t="shared" si="211"/>
        <v>0</v>
      </c>
      <c r="J109" s="642"/>
      <c r="K109" s="293"/>
      <c r="L109" s="40">
        <f t="shared" si="212"/>
        <v>0</v>
      </c>
      <c r="M109" s="42">
        <f t="shared" si="213"/>
        <v>0</v>
      </c>
      <c r="N109" s="43">
        <f t="shared" si="214"/>
        <v>0</v>
      </c>
      <c r="O109" s="40">
        <f t="shared" si="215"/>
        <v>0</v>
      </c>
      <c r="P109" s="6"/>
      <c r="Q109" s="42">
        <f>M109-U109</f>
        <v>0</v>
      </c>
      <c r="R109" s="43">
        <f>N109-V109</f>
        <v>0</v>
      </c>
      <c r="S109" s="40">
        <f>O109-W109</f>
        <v>0</v>
      </c>
      <c r="T109" s="81"/>
      <c r="U109" s="42"/>
      <c r="V109" s="58"/>
      <c r="W109" s="44"/>
      <c r="X109" s="466"/>
      <c r="Y109" s="86"/>
      <c r="Z109" s="83"/>
      <c r="AA109" s="83"/>
      <c r="AB109" s="55"/>
      <c r="AC109" s="55"/>
      <c r="AD109" s="55"/>
      <c r="AE109" s="55"/>
      <c r="AF109" s="55"/>
      <c r="AG109" s="55"/>
    </row>
    <row r="110" spans="1:33" s="46" customFormat="1" ht="12" customHeight="1" x14ac:dyDescent="0.2">
      <c r="A110" s="57"/>
      <c r="B110" s="699" t="s">
        <v>22</v>
      </c>
      <c r="C110" s="642"/>
      <c r="D110" s="293"/>
      <c r="E110" s="40">
        <f t="shared" ref="E110:E113" si="220">C110*D110</f>
        <v>0</v>
      </c>
      <c r="F110" s="81"/>
      <c r="G110" s="642"/>
      <c r="H110" s="293"/>
      <c r="I110" s="40">
        <f t="shared" ref="I110:I113" si="221">G110*H110</f>
        <v>0</v>
      </c>
      <c r="J110" s="642"/>
      <c r="K110" s="293"/>
      <c r="L110" s="40">
        <f t="shared" ref="L110:L113" si="222">J110*K110</f>
        <v>0</v>
      </c>
      <c r="M110" s="42">
        <f t="shared" ref="M110:M113" si="223">G110+J110</f>
        <v>0</v>
      </c>
      <c r="N110" s="43">
        <f t="shared" ref="N110:N113" si="224">H110+K110</f>
        <v>0</v>
      </c>
      <c r="O110" s="40">
        <f t="shared" ref="O110:O113" si="225">I110+L110</f>
        <v>0</v>
      </c>
      <c r="P110" s="6"/>
      <c r="Q110" s="42">
        <f t="shared" ref="Q110:Q113" si="226">M110-U110</f>
        <v>0</v>
      </c>
      <c r="R110" s="43">
        <f t="shared" ref="R110:R113" si="227">N110-V110</f>
        <v>0</v>
      </c>
      <c r="S110" s="40">
        <f t="shared" ref="S110:S113" si="228">O110-W110</f>
        <v>0</v>
      </c>
      <c r="T110" s="81"/>
      <c r="U110" s="42"/>
      <c r="V110" s="58"/>
      <c r="W110" s="44"/>
      <c r="X110" s="466"/>
      <c r="Y110" s="86"/>
      <c r="Z110" s="83"/>
      <c r="AA110" s="83"/>
      <c r="AB110" s="55"/>
      <c r="AC110" s="55"/>
      <c r="AD110" s="55"/>
      <c r="AE110" s="55"/>
      <c r="AF110" s="55"/>
      <c r="AG110" s="55"/>
    </row>
    <row r="111" spans="1:33" s="46" customFormat="1" ht="12" customHeight="1" x14ac:dyDescent="0.2">
      <c r="A111" s="57"/>
      <c r="B111" s="699" t="s">
        <v>22</v>
      </c>
      <c r="C111" s="642"/>
      <c r="D111" s="293"/>
      <c r="E111" s="40">
        <f t="shared" si="220"/>
        <v>0</v>
      </c>
      <c r="F111" s="81"/>
      <c r="G111" s="642"/>
      <c r="H111" s="293"/>
      <c r="I111" s="40">
        <f t="shared" si="221"/>
        <v>0</v>
      </c>
      <c r="J111" s="642"/>
      <c r="K111" s="293"/>
      <c r="L111" s="40">
        <f t="shared" si="222"/>
        <v>0</v>
      </c>
      <c r="M111" s="42">
        <f t="shared" si="223"/>
        <v>0</v>
      </c>
      <c r="N111" s="43">
        <f t="shared" si="224"/>
        <v>0</v>
      </c>
      <c r="O111" s="40">
        <f t="shared" si="225"/>
        <v>0</v>
      </c>
      <c r="P111" s="6"/>
      <c r="Q111" s="42">
        <f t="shared" si="226"/>
        <v>0</v>
      </c>
      <c r="R111" s="43">
        <f t="shared" si="227"/>
        <v>0</v>
      </c>
      <c r="S111" s="40">
        <f t="shared" si="228"/>
        <v>0</v>
      </c>
      <c r="T111" s="81"/>
      <c r="U111" s="42"/>
      <c r="V111" s="58"/>
      <c r="W111" s="44"/>
      <c r="X111" s="466"/>
      <c r="Y111" s="86"/>
      <c r="Z111" s="83"/>
      <c r="AA111" s="83"/>
      <c r="AB111" s="55"/>
      <c r="AC111" s="55"/>
      <c r="AD111" s="55"/>
      <c r="AE111" s="55"/>
      <c r="AF111" s="55"/>
      <c r="AG111" s="55"/>
    </row>
    <row r="112" spans="1:33" s="46" customFormat="1" ht="12" customHeight="1" x14ac:dyDescent="0.2">
      <c r="A112" s="57"/>
      <c r="B112" s="699" t="s">
        <v>22</v>
      </c>
      <c r="C112" s="642"/>
      <c r="D112" s="293"/>
      <c r="E112" s="40">
        <f t="shared" si="220"/>
        <v>0</v>
      </c>
      <c r="F112" s="81"/>
      <c r="G112" s="642"/>
      <c r="H112" s="293"/>
      <c r="I112" s="40">
        <f t="shared" si="221"/>
        <v>0</v>
      </c>
      <c r="J112" s="642"/>
      <c r="K112" s="293"/>
      <c r="L112" s="40">
        <f t="shared" si="222"/>
        <v>0</v>
      </c>
      <c r="M112" s="42">
        <f t="shared" si="223"/>
        <v>0</v>
      </c>
      <c r="N112" s="43">
        <f t="shared" si="224"/>
        <v>0</v>
      </c>
      <c r="O112" s="40">
        <f t="shared" si="225"/>
        <v>0</v>
      </c>
      <c r="P112" s="6"/>
      <c r="Q112" s="42">
        <f t="shared" si="226"/>
        <v>0</v>
      </c>
      <c r="R112" s="43">
        <f t="shared" si="227"/>
        <v>0</v>
      </c>
      <c r="S112" s="40">
        <f t="shared" si="228"/>
        <v>0</v>
      </c>
      <c r="T112" s="81"/>
      <c r="U112" s="42"/>
      <c r="V112" s="58"/>
      <c r="W112" s="44"/>
      <c r="X112" s="466"/>
      <c r="Y112" s="86"/>
      <c r="Z112" s="83"/>
      <c r="AA112" s="83"/>
      <c r="AB112" s="55"/>
      <c r="AC112" s="55"/>
      <c r="AD112" s="55"/>
      <c r="AE112" s="55"/>
      <c r="AF112" s="55"/>
      <c r="AG112" s="55"/>
    </row>
    <row r="113" spans="1:33" s="46" customFormat="1" ht="12" customHeight="1" x14ac:dyDescent="0.2">
      <c r="A113" s="57"/>
      <c r="B113" s="699" t="s">
        <v>22</v>
      </c>
      <c r="C113" s="642"/>
      <c r="D113" s="293"/>
      <c r="E113" s="40">
        <f t="shared" si="220"/>
        <v>0</v>
      </c>
      <c r="F113" s="81"/>
      <c r="G113" s="642"/>
      <c r="H113" s="293"/>
      <c r="I113" s="40">
        <f t="shared" si="221"/>
        <v>0</v>
      </c>
      <c r="J113" s="642"/>
      <c r="K113" s="293"/>
      <c r="L113" s="40">
        <f t="shared" si="222"/>
        <v>0</v>
      </c>
      <c r="M113" s="42">
        <f t="shared" si="223"/>
        <v>0</v>
      </c>
      <c r="N113" s="43">
        <f t="shared" si="224"/>
        <v>0</v>
      </c>
      <c r="O113" s="40">
        <f t="shared" si="225"/>
        <v>0</v>
      </c>
      <c r="P113" s="6"/>
      <c r="Q113" s="42">
        <f t="shared" si="226"/>
        <v>0</v>
      </c>
      <c r="R113" s="43">
        <f t="shared" si="227"/>
        <v>0</v>
      </c>
      <c r="S113" s="40">
        <f t="shared" si="228"/>
        <v>0</v>
      </c>
      <c r="T113" s="81"/>
      <c r="U113" s="42"/>
      <c r="V113" s="58"/>
      <c r="W113" s="44"/>
      <c r="X113" s="466"/>
      <c r="Y113" s="86"/>
      <c r="Z113" s="83"/>
      <c r="AA113" s="83"/>
      <c r="AB113" s="55"/>
      <c r="AC113" s="55"/>
      <c r="AD113" s="55"/>
      <c r="AE113" s="55"/>
      <c r="AF113" s="55"/>
      <c r="AG113" s="55"/>
    </row>
    <row r="114" spans="1:33" ht="12" customHeight="1" x14ac:dyDescent="0.2">
      <c r="A114" s="59"/>
      <c r="B114" s="60"/>
      <c r="C114" s="269"/>
      <c r="D114" s="633"/>
      <c r="E114" s="61"/>
      <c r="G114" s="402"/>
      <c r="H114" s="471"/>
      <c r="I114" s="61"/>
      <c r="J114" s="402"/>
      <c r="K114" s="471"/>
      <c r="L114" s="61"/>
      <c r="M114" s="24"/>
      <c r="N114" s="62"/>
      <c r="O114" s="61"/>
      <c r="Q114" s="24"/>
      <c r="R114" s="62"/>
      <c r="S114" s="61"/>
      <c r="U114" s="24"/>
      <c r="V114" s="62"/>
      <c r="W114" s="63"/>
      <c r="X114" s="461"/>
    </row>
    <row r="115" spans="1:33" s="31" customFormat="1" ht="18" customHeight="1" x14ac:dyDescent="0.2">
      <c r="A115" s="792" t="s">
        <v>58</v>
      </c>
      <c r="B115" s="793"/>
      <c r="C115" s="555"/>
      <c r="D115" s="557"/>
      <c r="E115" s="28">
        <f>SUM(E116:E128)</f>
        <v>0</v>
      </c>
      <c r="F115" s="6"/>
      <c r="G115" s="556"/>
      <c r="H115" s="558"/>
      <c r="I115" s="28">
        <f>SUM(I116:I128)</f>
        <v>0</v>
      </c>
      <c r="J115" s="556"/>
      <c r="K115" s="558"/>
      <c r="L115" s="28">
        <f>SUM(L116:L128)</f>
        <v>0</v>
      </c>
      <c r="M115" s="556"/>
      <c r="N115" s="558"/>
      <c r="O115" s="28">
        <f>SUM(O116:O128)</f>
        <v>0</v>
      </c>
      <c r="P115" s="29"/>
      <c r="Q115" s="556"/>
      <c r="R115" s="558"/>
      <c r="S115" s="28">
        <f>O115-W115</f>
        <v>-1900</v>
      </c>
      <c r="T115" s="6"/>
      <c r="U115" s="556"/>
      <c r="V115" s="558"/>
      <c r="W115" s="28">
        <f>SUM(W116:W128)</f>
        <v>1900</v>
      </c>
      <c r="X115" s="462"/>
      <c r="Y115" s="476"/>
      <c r="Z115" s="476"/>
      <c r="AA115" s="476"/>
      <c r="AB115" s="478"/>
      <c r="AC115" s="478"/>
      <c r="AD115" s="478"/>
      <c r="AE115" s="478"/>
      <c r="AF115" s="478"/>
      <c r="AG115" s="478"/>
    </row>
    <row r="116" spans="1:33" ht="12" customHeight="1" x14ac:dyDescent="0.2">
      <c r="A116" s="59"/>
      <c r="B116" s="60" t="s">
        <v>59</v>
      </c>
      <c r="C116" s="402"/>
      <c r="D116" s="471"/>
      <c r="E116" s="61">
        <f t="shared" ref="E116:E123" si="229">C116*D116</f>
        <v>0</v>
      </c>
      <c r="G116" s="402"/>
      <c r="H116" s="471"/>
      <c r="I116" s="61">
        <f t="shared" ref="I116:I123" si="230">G116*H116</f>
        <v>0</v>
      </c>
      <c r="J116" s="402"/>
      <c r="K116" s="471"/>
      <c r="L116" s="61">
        <f t="shared" ref="L116:L123" si="231">J116*K116</f>
        <v>0</v>
      </c>
      <c r="M116" s="24">
        <f t="shared" ref="M116:M123" si="232">G116+J116</f>
        <v>0</v>
      </c>
      <c r="N116" s="62">
        <f t="shared" ref="N116:N123" si="233">H116+K116</f>
        <v>0</v>
      </c>
      <c r="O116" s="61">
        <f t="shared" ref="O116:O123" si="234">I116+L116</f>
        <v>0</v>
      </c>
      <c r="Q116" s="24">
        <f t="shared" ref="Q116:Q122" si="235">M116-U116</f>
        <v>-150</v>
      </c>
      <c r="R116" s="62">
        <f t="shared" ref="R116:R122" si="236">N116-V116</f>
        <v>-1</v>
      </c>
      <c r="S116" s="61">
        <f t="shared" ref="S116:S122" si="237">O116-W116</f>
        <v>-150</v>
      </c>
      <c r="U116" s="24">
        <v>150</v>
      </c>
      <c r="V116" s="62">
        <v>1</v>
      </c>
      <c r="W116" s="63">
        <f t="shared" ref="W116:W122" si="238">V116*U116</f>
        <v>150</v>
      </c>
      <c r="X116" s="461"/>
    </row>
    <row r="117" spans="1:33" s="55" customFormat="1" ht="12" customHeight="1" x14ac:dyDescent="0.2">
      <c r="A117" s="74"/>
      <c r="B117" s="48" t="s">
        <v>60</v>
      </c>
      <c r="C117" s="410"/>
      <c r="D117" s="104"/>
      <c r="E117" s="50">
        <f t="shared" si="229"/>
        <v>0</v>
      </c>
      <c r="F117" s="6"/>
      <c r="G117" s="410"/>
      <c r="H117" s="104"/>
      <c r="I117" s="50">
        <f t="shared" si="230"/>
        <v>0</v>
      </c>
      <c r="J117" s="410"/>
      <c r="K117" s="104"/>
      <c r="L117" s="50">
        <f t="shared" si="231"/>
        <v>0</v>
      </c>
      <c r="M117" s="51">
        <f t="shared" si="232"/>
        <v>0</v>
      </c>
      <c r="N117" s="52">
        <f t="shared" si="233"/>
        <v>0</v>
      </c>
      <c r="O117" s="50">
        <f t="shared" si="234"/>
        <v>0</v>
      </c>
      <c r="P117" s="6"/>
      <c r="Q117" s="51">
        <f t="shared" si="235"/>
        <v>-375</v>
      </c>
      <c r="R117" s="52">
        <f t="shared" si="236"/>
        <v>-1</v>
      </c>
      <c r="S117" s="50">
        <f t="shared" si="237"/>
        <v>-375</v>
      </c>
      <c r="T117" s="6"/>
      <c r="U117" s="51">
        <v>375</v>
      </c>
      <c r="V117" s="52">
        <v>1</v>
      </c>
      <c r="W117" s="56">
        <f t="shared" si="238"/>
        <v>375</v>
      </c>
      <c r="X117" s="53"/>
      <c r="Y117" s="54"/>
      <c r="Z117" s="54"/>
      <c r="AA117" s="54"/>
    </row>
    <row r="118" spans="1:33" s="55" customFormat="1" ht="12" customHeight="1" x14ac:dyDescent="0.2">
      <c r="A118" s="74"/>
      <c r="B118" s="48" t="s">
        <v>61</v>
      </c>
      <c r="C118" s="410"/>
      <c r="D118" s="104"/>
      <c r="E118" s="50">
        <f t="shared" si="229"/>
        <v>0</v>
      </c>
      <c r="F118" s="6"/>
      <c r="G118" s="410"/>
      <c r="H118" s="104"/>
      <c r="I118" s="50">
        <f t="shared" si="230"/>
        <v>0</v>
      </c>
      <c r="J118" s="410"/>
      <c r="K118" s="104"/>
      <c r="L118" s="50">
        <f t="shared" si="231"/>
        <v>0</v>
      </c>
      <c r="M118" s="51">
        <f t="shared" si="232"/>
        <v>0</v>
      </c>
      <c r="N118" s="52">
        <f t="shared" si="233"/>
        <v>0</v>
      </c>
      <c r="O118" s="50">
        <f t="shared" si="234"/>
        <v>0</v>
      </c>
      <c r="P118" s="6"/>
      <c r="Q118" s="51">
        <f t="shared" si="235"/>
        <v>-375</v>
      </c>
      <c r="R118" s="52">
        <f t="shared" si="236"/>
        <v>-1</v>
      </c>
      <c r="S118" s="50">
        <f t="shared" si="237"/>
        <v>-375</v>
      </c>
      <c r="T118" s="6"/>
      <c r="U118" s="51">
        <v>375</v>
      </c>
      <c r="V118" s="52">
        <v>1</v>
      </c>
      <c r="W118" s="56">
        <f t="shared" si="238"/>
        <v>375</v>
      </c>
      <c r="X118" s="53"/>
      <c r="Y118" s="54"/>
      <c r="Z118" s="54"/>
      <c r="AA118" s="54"/>
    </row>
    <row r="119" spans="1:33" s="55" customFormat="1" ht="12" customHeight="1" x14ac:dyDescent="0.2">
      <c r="A119" s="74"/>
      <c r="B119" s="48" t="s">
        <v>62</v>
      </c>
      <c r="C119" s="410"/>
      <c r="D119" s="104"/>
      <c r="E119" s="50">
        <f t="shared" si="229"/>
        <v>0</v>
      </c>
      <c r="F119" s="6"/>
      <c r="G119" s="410"/>
      <c r="H119" s="104"/>
      <c r="I119" s="50">
        <f t="shared" si="230"/>
        <v>0</v>
      </c>
      <c r="J119" s="410"/>
      <c r="K119" s="104"/>
      <c r="L119" s="50">
        <f t="shared" si="231"/>
        <v>0</v>
      </c>
      <c r="M119" s="51">
        <f t="shared" si="232"/>
        <v>0</v>
      </c>
      <c r="N119" s="52">
        <f t="shared" si="233"/>
        <v>0</v>
      </c>
      <c r="O119" s="50">
        <f t="shared" si="234"/>
        <v>0</v>
      </c>
      <c r="P119" s="6"/>
      <c r="Q119" s="51">
        <f t="shared" si="235"/>
        <v>-400</v>
      </c>
      <c r="R119" s="52">
        <f t="shared" si="236"/>
        <v>-1</v>
      </c>
      <c r="S119" s="50">
        <f t="shared" si="237"/>
        <v>-400</v>
      </c>
      <c r="T119" s="6"/>
      <c r="U119" s="51">
        <v>400</v>
      </c>
      <c r="V119" s="52">
        <v>1</v>
      </c>
      <c r="W119" s="56">
        <f t="shared" si="238"/>
        <v>400</v>
      </c>
      <c r="X119" s="53"/>
      <c r="Y119" s="54"/>
      <c r="Z119" s="54"/>
      <c r="AA119" s="54"/>
    </row>
    <row r="120" spans="1:33" s="55" customFormat="1" ht="12" customHeight="1" x14ac:dyDescent="0.2">
      <c r="A120" s="74"/>
      <c r="B120" s="48" t="s">
        <v>63</v>
      </c>
      <c r="C120" s="645"/>
      <c r="D120" s="104"/>
      <c r="E120" s="50">
        <f t="shared" si="229"/>
        <v>0</v>
      </c>
      <c r="F120" s="6"/>
      <c r="G120" s="645"/>
      <c r="H120" s="104"/>
      <c r="I120" s="50">
        <f t="shared" si="230"/>
        <v>0</v>
      </c>
      <c r="J120" s="645"/>
      <c r="K120" s="104"/>
      <c r="L120" s="50">
        <f t="shared" si="231"/>
        <v>0</v>
      </c>
      <c r="M120" s="51">
        <f t="shared" si="232"/>
        <v>0</v>
      </c>
      <c r="N120" s="52">
        <f t="shared" si="233"/>
        <v>0</v>
      </c>
      <c r="O120" s="50">
        <f t="shared" si="234"/>
        <v>0</v>
      </c>
      <c r="P120" s="6"/>
      <c r="Q120" s="51">
        <f t="shared" si="235"/>
        <v>-200</v>
      </c>
      <c r="R120" s="52">
        <f t="shared" si="236"/>
        <v>-1</v>
      </c>
      <c r="S120" s="50">
        <f t="shared" si="237"/>
        <v>-200</v>
      </c>
      <c r="T120" s="6"/>
      <c r="U120" s="105">
        <f>IF(W141&lt;300,200,200+(W141-300)*0.333)</f>
        <v>200</v>
      </c>
      <c r="V120" s="52">
        <v>1</v>
      </c>
      <c r="W120" s="56">
        <f t="shared" si="238"/>
        <v>200</v>
      </c>
      <c r="X120" s="53"/>
      <c r="Z120" s="54"/>
      <c r="AA120" s="54"/>
    </row>
    <row r="121" spans="1:33" s="55" customFormat="1" ht="12" customHeight="1" x14ac:dyDescent="0.2">
      <c r="A121" s="74"/>
      <c r="B121" s="48" t="s">
        <v>64</v>
      </c>
      <c r="C121" s="410"/>
      <c r="D121" s="104"/>
      <c r="E121" s="50">
        <f t="shared" si="229"/>
        <v>0</v>
      </c>
      <c r="F121" s="6"/>
      <c r="G121" s="410"/>
      <c r="H121" s="104"/>
      <c r="I121" s="50">
        <f t="shared" si="230"/>
        <v>0</v>
      </c>
      <c r="J121" s="410"/>
      <c r="K121" s="104"/>
      <c r="L121" s="50">
        <f t="shared" si="231"/>
        <v>0</v>
      </c>
      <c r="M121" s="51">
        <f t="shared" si="232"/>
        <v>0</v>
      </c>
      <c r="N121" s="52">
        <f t="shared" si="233"/>
        <v>0</v>
      </c>
      <c r="O121" s="50">
        <f t="shared" si="234"/>
        <v>0</v>
      </c>
      <c r="P121" s="6"/>
      <c r="Q121" s="51">
        <f t="shared" si="235"/>
        <v>-200</v>
      </c>
      <c r="R121" s="52">
        <f t="shared" si="236"/>
        <v>-1</v>
      </c>
      <c r="S121" s="50">
        <f t="shared" si="237"/>
        <v>-200</v>
      </c>
      <c r="T121" s="6"/>
      <c r="U121" s="51">
        <f>IF(W141&lt;300,200,200+(W141-300)*0.667)</f>
        <v>200</v>
      </c>
      <c r="V121" s="52">
        <v>1</v>
      </c>
      <c r="W121" s="56">
        <f t="shared" si="238"/>
        <v>200</v>
      </c>
      <c r="X121" s="53"/>
      <c r="Z121" s="54"/>
      <c r="AA121" s="54"/>
    </row>
    <row r="122" spans="1:33" s="55" customFormat="1" ht="12" customHeight="1" x14ac:dyDescent="0.2">
      <c r="A122" s="74"/>
      <c r="B122" s="48" t="s">
        <v>65</v>
      </c>
      <c r="C122" s="410"/>
      <c r="D122" s="104"/>
      <c r="E122" s="50">
        <f t="shared" si="229"/>
        <v>0</v>
      </c>
      <c r="F122" s="6"/>
      <c r="G122" s="410"/>
      <c r="H122" s="104"/>
      <c r="I122" s="50">
        <f t="shared" si="230"/>
        <v>0</v>
      </c>
      <c r="J122" s="410"/>
      <c r="K122" s="104"/>
      <c r="L122" s="50">
        <f t="shared" si="231"/>
        <v>0</v>
      </c>
      <c r="M122" s="51">
        <f t="shared" si="232"/>
        <v>0</v>
      </c>
      <c r="N122" s="52">
        <f t="shared" si="233"/>
        <v>0</v>
      </c>
      <c r="O122" s="50">
        <f t="shared" si="234"/>
        <v>0</v>
      </c>
      <c r="P122" s="6"/>
      <c r="Q122" s="51">
        <f t="shared" si="235"/>
        <v>-200</v>
      </c>
      <c r="R122" s="52">
        <f t="shared" si="236"/>
        <v>-1</v>
      </c>
      <c r="S122" s="50">
        <f t="shared" si="237"/>
        <v>-200</v>
      </c>
      <c r="T122" s="6"/>
      <c r="U122" s="51">
        <v>200</v>
      </c>
      <c r="V122" s="52">
        <v>1</v>
      </c>
      <c r="W122" s="56">
        <f t="shared" si="238"/>
        <v>200</v>
      </c>
      <c r="X122" s="53"/>
      <c r="Y122" s="54"/>
      <c r="Z122" s="54"/>
      <c r="AA122" s="54"/>
    </row>
    <row r="123" spans="1:33" s="46" customFormat="1" ht="12" customHeight="1" x14ac:dyDescent="0.2">
      <c r="A123" s="57"/>
      <c r="B123" s="699" t="s">
        <v>66</v>
      </c>
      <c r="C123" s="642"/>
      <c r="D123" s="293"/>
      <c r="E123" s="40">
        <f t="shared" si="229"/>
        <v>0</v>
      </c>
      <c r="F123" s="81"/>
      <c r="G123" s="642"/>
      <c r="H123" s="293"/>
      <c r="I123" s="40">
        <f t="shared" si="230"/>
        <v>0</v>
      </c>
      <c r="J123" s="642"/>
      <c r="K123" s="293"/>
      <c r="L123" s="40">
        <f t="shared" si="231"/>
        <v>0</v>
      </c>
      <c r="M123" s="42">
        <f t="shared" si="232"/>
        <v>0</v>
      </c>
      <c r="N123" s="43">
        <f t="shared" si="233"/>
        <v>0</v>
      </c>
      <c r="O123" s="40">
        <f t="shared" si="234"/>
        <v>0</v>
      </c>
      <c r="P123" s="6"/>
      <c r="Q123" s="42">
        <f>M123-U123</f>
        <v>0</v>
      </c>
      <c r="R123" s="43">
        <f>N123-V123</f>
        <v>0</v>
      </c>
      <c r="S123" s="40">
        <f>O123-W123</f>
        <v>0</v>
      </c>
      <c r="T123" s="81"/>
      <c r="U123" s="42"/>
      <c r="V123" s="58"/>
      <c r="W123" s="44"/>
      <c r="X123" s="466"/>
      <c r="Y123" s="86"/>
      <c r="Z123" s="83"/>
      <c r="AA123" s="83"/>
      <c r="AB123" s="55"/>
      <c r="AC123" s="55"/>
      <c r="AD123" s="55"/>
      <c r="AE123" s="55"/>
      <c r="AF123" s="55"/>
      <c r="AG123" s="55"/>
    </row>
    <row r="124" spans="1:33" s="46" customFormat="1" ht="12" customHeight="1" x14ac:dyDescent="0.2">
      <c r="A124" s="57"/>
      <c r="B124" s="699" t="s">
        <v>66</v>
      </c>
      <c r="C124" s="642"/>
      <c r="D124" s="293"/>
      <c r="E124" s="40">
        <f t="shared" ref="E124:E127" si="239">C124*D124</f>
        <v>0</v>
      </c>
      <c r="F124" s="81"/>
      <c r="G124" s="642"/>
      <c r="H124" s="293"/>
      <c r="I124" s="40">
        <f t="shared" ref="I124:I127" si="240">G124*H124</f>
        <v>0</v>
      </c>
      <c r="J124" s="642"/>
      <c r="K124" s="293"/>
      <c r="L124" s="40">
        <f t="shared" ref="L124:L127" si="241">J124*K124</f>
        <v>0</v>
      </c>
      <c r="M124" s="42">
        <f t="shared" ref="M124:M127" si="242">G124+J124</f>
        <v>0</v>
      </c>
      <c r="N124" s="43">
        <f t="shared" ref="N124:N127" si="243">H124+K124</f>
        <v>0</v>
      </c>
      <c r="O124" s="40">
        <f t="shared" ref="O124:O127" si="244">I124+L124</f>
        <v>0</v>
      </c>
      <c r="P124" s="6"/>
      <c r="Q124" s="42">
        <f t="shared" ref="Q124:Q127" si="245">M124-U124</f>
        <v>0</v>
      </c>
      <c r="R124" s="43">
        <f t="shared" ref="R124:R127" si="246">N124-V124</f>
        <v>0</v>
      </c>
      <c r="S124" s="40">
        <f t="shared" ref="S124:S127" si="247">O124-W124</f>
        <v>0</v>
      </c>
      <c r="T124" s="81"/>
      <c r="U124" s="42"/>
      <c r="V124" s="58"/>
      <c r="W124" s="44"/>
      <c r="X124" s="466"/>
      <c r="Y124" s="86"/>
      <c r="Z124" s="83"/>
      <c r="AA124" s="83"/>
      <c r="AB124" s="55"/>
      <c r="AC124" s="55"/>
      <c r="AD124" s="55"/>
      <c r="AE124" s="55"/>
      <c r="AF124" s="55"/>
      <c r="AG124" s="55"/>
    </row>
    <row r="125" spans="1:33" s="46" customFormat="1" ht="12" customHeight="1" x14ac:dyDescent="0.2">
      <c r="A125" s="57"/>
      <c r="B125" s="699" t="s">
        <v>66</v>
      </c>
      <c r="C125" s="642"/>
      <c r="D125" s="293"/>
      <c r="E125" s="40">
        <f t="shared" si="239"/>
        <v>0</v>
      </c>
      <c r="F125" s="81"/>
      <c r="G125" s="642"/>
      <c r="H125" s="293"/>
      <c r="I125" s="40">
        <f t="shared" si="240"/>
        <v>0</v>
      </c>
      <c r="J125" s="642"/>
      <c r="K125" s="293"/>
      <c r="L125" s="40">
        <f t="shared" si="241"/>
        <v>0</v>
      </c>
      <c r="M125" s="42">
        <f t="shared" si="242"/>
        <v>0</v>
      </c>
      <c r="N125" s="43">
        <f t="shared" si="243"/>
        <v>0</v>
      </c>
      <c r="O125" s="40">
        <f t="shared" si="244"/>
        <v>0</v>
      </c>
      <c r="P125" s="6"/>
      <c r="Q125" s="42">
        <f t="shared" si="245"/>
        <v>0</v>
      </c>
      <c r="R125" s="43">
        <f t="shared" si="246"/>
        <v>0</v>
      </c>
      <c r="S125" s="40">
        <f t="shared" si="247"/>
        <v>0</v>
      </c>
      <c r="T125" s="81"/>
      <c r="U125" s="42"/>
      <c r="V125" s="58"/>
      <c r="W125" s="44"/>
      <c r="X125" s="466"/>
      <c r="Y125" s="86"/>
      <c r="Z125" s="83"/>
      <c r="AA125" s="83"/>
      <c r="AB125" s="55"/>
      <c r="AC125" s="55"/>
      <c r="AD125" s="55"/>
      <c r="AE125" s="55"/>
      <c r="AF125" s="55"/>
      <c r="AG125" s="55"/>
    </row>
    <row r="126" spans="1:33" s="46" customFormat="1" ht="12" customHeight="1" x14ac:dyDescent="0.2">
      <c r="A126" s="57"/>
      <c r="B126" s="699" t="s">
        <v>66</v>
      </c>
      <c r="C126" s="642"/>
      <c r="D126" s="293"/>
      <c r="E126" s="40">
        <f t="shared" si="239"/>
        <v>0</v>
      </c>
      <c r="F126" s="81"/>
      <c r="G126" s="642"/>
      <c r="H126" s="293"/>
      <c r="I126" s="40">
        <f t="shared" si="240"/>
        <v>0</v>
      </c>
      <c r="J126" s="642"/>
      <c r="K126" s="293"/>
      <c r="L126" s="40">
        <f t="shared" si="241"/>
        <v>0</v>
      </c>
      <c r="M126" s="42">
        <f t="shared" si="242"/>
        <v>0</v>
      </c>
      <c r="N126" s="43">
        <f t="shared" si="243"/>
        <v>0</v>
      </c>
      <c r="O126" s="40">
        <f t="shared" si="244"/>
        <v>0</v>
      </c>
      <c r="P126" s="6"/>
      <c r="Q126" s="42">
        <f t="shared" si="245"/>
        <v>0</v>
      </c>
      <c r="R126" s="43">
        <f t="shared" si="246"/>
        <v>0</v>
      </c>
      <c r="S126" s="40">
        <f t="shared" si="247"/>
        <v>0</v>
      </c>
      <c r="T126" s="81"/>
      <c r="U126" s="42"/>
      <c r="V126" s="58"/>
      <c r="W126" s="44"/>
      <c r="X126" s="466"/>
      <c r="Y126" s="86"/>
      <c r="Z126" s="83"/>
      <c r="AA126" s="83"/>
      <c r="AB126" s="55"/>
      <c r="AC126" s="55"/>
      <c r="AD126" s="55"/>
      <c r="AE126" s="55"/>
      <c r="AF126" s="55"/>
      <c r="AG126" s="55"/>
    </row>
    <row r="127" spans="1:33" s="46" customFormat="1" ht="12" customHeight="1" x14ac:dyDescent="0.2">
      <c r="A127" s="57"/>
      <c r="B127" s="699" t="s">
        <v>66</v>
      </c>
      <c r="C127" s="642"/>
      <c r="D127" s="293"/>
      <c r="E127" s="40">
        <f t="shared" si="239"/>
        <v>0</v>
      </c>
      <c r="F127" s="81"/>
      <c r="G127" s="642"/>
      <c r="H127" s="293"/>
      <c r="I127" s="40">
        <f t="shared" si="240"/>
        <v>0</v>
      </c>
      <c r="J127" s="642"/>
      <c r="K127" s="293"/>
      <c r="L127" s="40">
        <f t="shared" si="241"/>
        <v>0</v>
      </c>
      <c r="M127" s="42">
        <f t="shared" si="242"/>
        <v>0</v>
      </c>
      <c r="N127" s="43">
        <f t="shared" si="243"/>
        <v>0</v>
      </c>
      <c r="O127" s="40">
        <f t="shared" si="244"/>
        <v>0</v>
      </c>
      <c r="P127" s="6"/>
      <c r="Q127" s="42">
        <f t="shared" si="245"/>
        <v>0</v>
      </c>
      <c r="R127" s="43">
        <f t="shared" si="246"/>
        <v>0</v>
      </c>
      <c r="S127" s="40">
        <f t="shared" si="247"/>
        <v>0</v>
      </c>
      <c r="T127" s="81"/>
      <c r="U127" s="42"/>
      <c r="V127" s="58"/>
      <c r="W127" s="44"/>
      <c r="X127" s="466"/>
      <c r="Y127" s="86"/>
      <c r="Z127" s="83"/>
      <c r="AA127" s="83"/>
      <c r="AB127" s="55"/>
      <c r="AC127" s="55"/>
      <c r="AD127" s="55"/>
      <c r="AE127" s="55"/>
      <c r="AF127" s="55"/>
      <c r="AG127" s="55"/>
    </row>
    <row r="128" spans="1:33" ht="12" customHeight="1" x14ac:dyDescent="0.2">
      <c r="A128" s="59"/>
      <c r="B128" s="60"/>
      <c r="C128" s="269"/>
      <c r="D128" s="633"/>
      <c r="E128" s="61"/>
      <c r="G128" s="402"/>
      <c r="H128" s="471"/>
      <c r="I128" s="61"/>
      <c r="J128" s="402"/>
      <c r="K128" s="471"/>
      <c r="L128" s="61"/>
      <c r="M128" s="24"/>
      <c r="N128" s="62"/>
      <c r="O128" s="61"/>
      <c r="Q128" s="24"/>
      <c r="R128" s="62"/>
      <c r="S128" s="61"/>
      <c r="U128" s="24"/>
      <c r="V128" s="62"/>
      <c r="W128" s="63"/>
      <c r="X128" s="461"/>
    </row>
    <row r="129" spans="1:33" s="31" customFormat="1" ht="18" customHeight="1" x14ac:dyDescent="0.2">
      <c r="A129" s="792" t="s">
        <v>67</v>
      </c>
      <c r="B129" s="793"/>
      <c r="C129" s="555"/>
      <c r="D129" s="557"/>
      <c r="E129" s="28">
        <f>SUM(E130:E137)</f>
        <v>0</v>
      </c>
      <c r="F129" s="6"/>
      <c r="G129" s="556"/>
      <c r="H129" s="558"/>
      <c r="I129" s="28">
        <f>SUM(I130:I137)</f>
        <v>0</v>
      </c>
      <c r="J129" s="556"/>
      <c r="K129" s="558"/>
      <c r="L129" s="28">
        <f>SUM(L130:L137)</f>
        <v>0</v>
      </c>
      <c r="M129" s="556"/>
      <c r="N129" s="558"/>
      <c r="O129" s="28">
        <f>SUM(O130:O137)</f>
        <v>0</v>
      </c>
      <c r="P129" s="29"/>
      <c r="Q129" s="556"/>
      <c r="R129" s="558"/>
      <c r="S129" s="28">
        <f>O129-W129</f>
        <v>0</v>
      </c>
      <c r="T129" s="6"/>
      <c r="U129" s="556"/>
      <c r="V129" s="558"/>
      <c r="W129" s="28">
        <v>0</v>
      </c>
      <c r="X129" s="462"/>
      <c r="Y129" s="476"/>
      <c r="Z129" s="476"/>
      <c r="AA129" s="476"/>
      <c r="AB129" s="478"/>
      <c r="AC129" s="478"/>
      <c r="AD129" s="478"/>
      <c r="AE129" s="478"/>
      <c r="AF129" s="478"/>
      <c r="AG129" s="478"/>
    </row>
    <row r="130" spans="1:33" s="107" customFormat="1" ht="12" customHeight="1" x14ac:dyDescent="0.2">
      <c r="A130" s="32" t="s">
        <v>240</v>
      </c>
      <c r="B130" s="78"/>
      <c r="C130" s="33"/>
      <c r="D130" s="34"/>
      <c r="E130" s="35"/>
      <c r="F130" s="6"/>
      <c r="G130" s="33"/>
      <c r="H130" s="34"/>
      <c r="I130" s="35"/>
      <c r="J130" s="33"/>
      <c r="K130" s="34"/>
      <c r="L130" s="35"/>
      <c r="M130" s="33"/>
      <c r="N130" s="34"/>
      <c r="O130" s="35"/>
      <c r="P130" s="6"/>
      <c r="Q130" s="33"/>
      <c r="R130" s="34"/>
      <c r="S130" s="35"/>
      <c r="T130" s="6"/>
      <c r="U130" s="33"/>
      <c r="V130" s="34"/>
      <c r="W130" s="35"/>
      <c r="X130" s="460"/>
      <c r="Y130" s="96"/>
      <c r="Z130" s="96"/>
      <c r="AA130" s="96"/>
      <c r="AB130" s="97"/>
      <c r="AC130" s="97"/>
      <c r="AD130" s="97"/>
      <c r="AE130" s="97"/>
      <c r="AF130" s="97"/>
      <c r="AG130" s="97"/>
    </row>
    <row r="131" spans="1:33" s="46" customFormat="1" x14ac:dyDescent="0.2">
      <c r="A131" s="38"/>
      <c r="B131" s="727" t="s">
        <v>232</v>
      </c>
      <c r="C131" s="642"/>
      <c r="D131" s="293"/>
      <c r="E131" s="40">
        <f>C131*D131</f>
        <v>0</v>
      </c>
      <c r="F131" s="6"/>
      <c r="G131" s="642"/>
      <c r="H131" s="293"/>
      <c r="I131" s="40">
        <f t="shared" ref="I131" si="248">G131*H131</f>
        <v>0</v>
      </c>
      <c r="J131" s="642"/>
      <c r="K131" s="293"/>
      <c r="L131" s="40">
        <f t="shared" ref="L131" si="249">J131*K131</f>
        <v>0</v>
      </c>
      <c r="M131" s="42">
        <f>G131+J131</f>
        <v>0</v>
      </c>
      <c r="N131" s="43">
        <f>H131+K131</f>
        <v>0</v>
      </c>
      <c r="O131" s="40">
        <f>I131+L131</f>
        <v>0</v>
      </c>
      <c r="P131" s="6"/>
      <c r="Q131" s="42">
        <f>M131-U131</f>
        <v>-1200</v>
      </c>
      <c r="R131" s="43">
        <f>N131-V131</f>
        <v>0</v>
      </c>
      <c r="S131" s="40">
        <f>O131-W131</f>
        <v>0</v>
      </c>
      <c r="T131" s="6"/>
      <c r="U131" s="42">
        <v>1200</v>
      </c>
      <c r="V131" s="43">
        <v>0</v>
      </c>
      <c r="W131" s="44">
        <f>U131*V131</f>
        <v>0</v>
      </c>
      <c r="X131" s="731" t="s">
        <v>184</v>
      </c>
      <c r="Y131" s="54"/>
      <c r="Z131" s="54"/>
      <c r="AA131" s="54"/>
      <c r="AB131" s="55"/>
      <c r="AC131" s="55"/>
      <c r="AD131" s="55"/>
      <c r="AE131" s="55"/>
      <c r="AF131" s="55"/>
      <c r="AG131" s="55"/>
    </row>
    <row r="132" spans="1:33" s="46" customFormat="1" ht="12" customHeight="1" x14ac:dyDescent="0.2">
      <c r="A132" s="38"/>
      <c r="B132" s="727" t="s">
        <v>22</v>
      </c>
      <c r="C132" s="642"/>
      <c r="D132" s="293"/>
      <c r="E132" s="40">
        <f t="shared" ref="E132:E136" si="250">C132*D132</f>
        <v>0</v>
      </c>
      <c r="F132" s="81"/>
      <c r="G132" s="642"/>
      <c r="H132" s="293"/>
      <c r="I132" s="40">
        <f t="shared" ref="I132:I136" si="251">G132*H132</f>
        <v>0</v>
      </c>
      <c r="J132" s="642"/>
      <c r="K132" s="293"/>
      <c r="L132" s="40">
        <f t="shared" ref="L132:L136" si="252">J132*K132</f>
        <v>0</v>
      </c>
      <c r="M132" s="42">
        <f t="shared" ref="M132:M136" si="253">G132+J132</f>
        <v>0</v>
      </c>
      <c r="N132" s="43">
        <f t="shared" ref="N132:N136" si="254">H132+K132</f>
        <v>0</v>
      </c>
      <c r="O132" s="40">
        <f t="shared" ref="O132:O136" si="255">I132+L132</f>
        <v>0</v>
      </c>
      <c r="P132" s="6"/>
      <c r="Q132" s="42">
        <f t="shared" ref="Q132:Q136" si="256">M132-U132</f>
        <v>0</v>
      </c>
      <c r="R132" s="43">
        <f t="shared" ref="R132:R136" si="257">N132-V132</f>
        <v>0</v>
      </c>
      <c r="S132" s="40">
        <f t="shared" ref="S132:S136" si="258">O132-W132</f>
        <v>0</v>
      </c>
      <c r="T132" s="81"/>
      <c r="U132" s="42"/>
      <c r="V132" s="58"/>
      <c r="W132" s="44"/>
      <c r="X132" s="466"/>
      <c r="Y132" s="86"/>
      <c r="Z132" s="83"/>
      <c r="AA132" s="83"/>
      <c r="AB132" s="55"/>
      <c r="AC132" s="55"/>
      <c r="AD132" s="55"/>
      <c r="AE132" s="55"/>
      <c r="AF132" s="55"/>
      <c r="AG132" s="55"/>
    </row>
    <row r="133" spans="1:33" s="46" customFormat="1" ht="12" customHeight="1" x14ac:dyDescent="0.2">
      <c r="A133" s="38"/>
      <c r="B133" s="727" t="s">
        <v>22</v>
      </c>
      <c r="C133" s="642"/>
      <c r="D133" s="293"/>
      <c r="E133" s="40">
        <f t="shared" ref="E133" si="259">C133*D133</f>
        <v>0</v>
      </c>
      <c r="F133" s="81"/>
      <c r="G133" s="642"/>
      <c r="H133" s="293"/>
      <c r="I133" s="40">
        <f t="shared" ref="I133" si="260">G133*H133</f>
        <v>0</v>
      </c>
      <c r="J133" s="642"/>
      <c r="K133" s="293"/>
      <c r="L133" s="40">
        <f t="shared" ref="L133" si="261">J133*K133</f>
        <v>0</v>
      </c>
      <c r="M133" s="42">
        <f t="shared" ref="M133" si="262">G133+J133</f>
        <v>0</v>
      </c>
      <c r="N133" s="43">
        <f t="shared" ref="N133" si="263">H133+K133</f>
        <v>0</v>
      </c>
      <c r="O133" s="40">
        <f t="shared" ref="O133" si="264">I133+L133</f>
        <v>0</v>
      </c>
      <c r="P133" s="6"/>
      <c r="Q133" s="42">
        <f t="shared" ref="Q133" si="265">M133-U133</f>
        <v>0</v>
      </c>
      <c r="R133" s="43">
        <f t="shared" ref="R133" si="266">N133-V133</f>
        <v>0</v>
      </c>
      <c r="S133" s="40">
        <f t="shared" ref="S133" si="267">O133-W133</f>
        <v>0</v>
      </c>
      <c r="T133" s="81"/>
      <c r="U133" s="42"/>
      <c r="V133" s="58"/>
      <c r="W133" s="44"/>
      <c r="X133" s="466"/>
      <c r="Y133" s="86"/>
      <c r="Z133" s="83"/>
      <c r="AA133" s="83"/>
      <c r="AB133" s="55"/>
      <c r="AC133" s="55"/>
      <c r="AD133" s="55"/>
      <c r="AE133" s="55"/>
      <c r="AF133" s="55"/>
      <c r="AG133" s="55"/>
    </row>
    <row r="134" spans="1:33" s="46" customFormat="1" ht="12" customHeight="1" x14ac:dyDescent="0.2">
      <c r="A134" s="38"/>
      <c r="B134" s="727" t="s">
        <v>22</v>
      </c>
      <c r="C134" s="642"/>
      <c r="D134" s="293"/>
      <c r="E134" s="40">
        <f t="shared" si="250"/>
        <v>0</v>
      </c>
      <c r="F134" s="81"/>
      <c r="G134" s="642"/>
      <c r="H134" s="293"/>
      <c r="I134" s="40">
        <f t="shared" si="251"/>
        <v>0</v>
      </c>
      <c r="J134" s="642"/>
      <c r="K134" s="293"/>
      <c r="L134" s="40">
        <f t="shared" si="252"/>
        <v>0</v>
      </c>
      <c r="M134" s="42">
        <f t="shared" si="253"/>
        <v>0</v>
      </c>
      <c r="N134" s="43">
        <f t="shared" si="254"/>
        <v>0</v>
      </c>
      <c r="O134" s="40">
        <f t="shared" si="255"/>
        <v>0</v>
      </c>
      <c r="P134" s="6"/>
      <c r="Q134" s="42">
        <f t="shared" si="256"/>
        <v>0</v>
      </c>
      <c r="R134" s="43">
        <f t="shared" si="257"/>
        <v>0</v>
      </c>
      <c r="S134" s="40">
        <f t="shared" si="258"/>
        <v>0</v>
      </c>
      <c r="T134" s="81"/>
      <c r="U134" s="42"/>
      <c r="V134" s="58"/>
      <c r="W134" s="44"/>
      <c r="X134" s="466"/>
      <c r="Y134" s="86"/>
      <c r="Z134" s="83"/>
      <c r="AA134" s="83"/>
      <c r="AB134" s="55"/>
      <c r="AC134" s="55"/>
      <c r="AD134" s="55"/>
      <c r="AE134" s="55"/>
      <c r="AF134" s="55"/>
      <c r="AG134" s="55"/>
    </row>
    <row r="135" spans="1:33" s="46" customFormat="1" ht="12" customHeight="1" x14ac:dyDescent="0.2">
      <c r="A135" s="38"/>
      <c r="B135" s="727" t="s">
        <v>22</v>
      </c>
      <c r="C135" s="642"/>
      <c r="D135" s="293"/>
      <c r="E135" s="40">
        <f t="shared" si="250"/>
        <v>0</v>
      </c>
      <c r="F135" s="81"/>
      <c r="G135" s="642"/>
      <c r="H135" s="293"/>
      <c r="I135" s="40">
        <f t="shared" si="251"/>
        <v>0</v>
      </c>
      <c r="J135" s="642"/>
      <c r="K135" s="293"/>
      <c r="L135" s="40">
        <f t="shared" si="252"/>
        <v>0</v>
      </c>
      <c r="M135" s="42">
        <f t="shared" si="253"/>
        <v>0</v>
      </c>
      <c r="N135" s="43">
        <f t="shared" si="254"/>
        <v>0</v>
      </c>
      <c r="O135" s="40">
        <f t="shared" si="255"/>
        <v>0</v>
      </c>
      <c r="P135" s="6"/>
      <c r="Q135" s="42">
        <f t="shared" si="256"/>
        <v>0</v>
      </c>
      <c r="R135" s="43">
        <f t="shared" si="257"/>
        <v>0</v>
      </c>
      <c r="S135" s="40">
        <f t="shared" si="258"/>
        <v>0</v>
      </c>
      <c r="T135" s="81"/>
      <c r="U135" s="42"/>
      <c r="V135" s="58"/>
      <c r="W135" s="44"/>
      <c r="X135" s="466"/>
      <c r="Y135" s="86"/>
      <c r="Z135" s="83"/>
      <c r="AA135" s="83"/>
      <c r="AB135" s="55"/>
      <c r="AC135" s="55"/>
      <c r="AD135" s="55"/>
      <c r="AE135" s="55"/>
      <c r="AF135" s="55"/>
      <c r="AG135" s="55"/>
    </row>
    <row r="136" spans="1:33" s="46" customFormat="1" ht="12" customHeight="1" x14ac:dyDescent="0.2">
      <c r="A136" s="38"/>
      <c r="B136" s="727" t="s">
        <v>22</v>
      </c>
      <c r="C136" s="642"/>
      <c r="D136" s="293"/>
      <c r="E136" s="40">
        <f t="shared" si="250"/>
        <v>0</v>
      </c>
      <c r="F136" s="81"/>
      <c r="G136" s="642"/>
      <c r="H136" s="293"/>
      <c r="I136" s="40">
        <f t="shared" si="251"/>
        <v>0</v>
      </c>
      <c r="J136" s="642"/>
      <c r="K136" s="293"/>
      <c r="L136" s="40">
        <f t="shared" si="252"/>
        <v>0</v>
      </c>
      <c r="M136" s="42">
        <f t="shared" si="253"/>
        <v>0</v>
      </c>
      <c r="N136" s="43">
        <f t="shared" si="254"/>
        <v>0</v>
      </c>
      <c r="O136" s="40">
        <f t="shared" si="255"/>
        <v>0</v>
      </c>
      <c r="P136" s="6"/>
      <c r="Q136" s="42">
        <f t="shared" si="256"/>
        <v>0</v>
      </c>
      <c r="R136" s="43">
        <f t="shared" si="257"/>
        <v>0</v>
      </c>
      <c r="S136" s="40">
        <f t="shared" si="258"/>
        <v>0</v>
      </c>
      <c r="T136" s="81"/>
      <c r="U136" s="42"/>
      <c r="V136" s="58"/>
      <c r="W136" s="44"/>
      <c r="X136" s="466"/>
      <c r="Y136" s="86"/>
      <c r="Z136" s="83"/>
      <c r="AA136" s="83"/>
      <c r="AB136" s="55"/>
      <c r="AC136" s="55"/>
      <c r="AD136" s="55"/>
      <c r="AE136" s="55"/>
      <c r="AF136" s="55"/>
      <c r="AG136" s="55"/>
    </row>
    <row r="137" spans="1:33" ht="12" customHeight="1" thickBot="1" x14ac:dyDescent="0.25">
      <c r="A137" s="108"/>
      <c r="B137" s="109"/>
      <c r="C137" s="622"/>
      <c r="D137" s="634"/>
      <c r="E137" s="110"/>
      <c r="G137" s="646"/>
      <c r="H137" s="655"/>
      <c r="I137" s="110"/>
      <c r="J137" s="665"/>
      <c r="K137" s="655"/>
      <c r="L137" s="110"/>
      <c r="M137" s="111"/>
      <c r="N137" s="112"/>
      <c r="O137" s="110"/>
      <c r="Q137" s="111"/>
      <c r="R137" s="112"/>
      <c r="S137" s="110"/>
      <c r="U137" s="24"/>
      <c r="V137" s="62"/>
      <c r="W137" s="63"/>
      <c r="X137" s="461"/>
    </row>
    <row r="138" spans="1:33" ht="12" customHeight="1" x14ac:dyDescent="0.2">
      <c r="A138" s="113"/>
      <c r="B138" s="114"/>
      <c r="C138" s="623"/>
      <c r="D138" s="635"/>
      <c r="E138" s="116"/>
      <c r="G138" s="647"/>
      <c r="H138" s="518"/>
      <c r="I138" s="116"/>
      <c r="J138" s="666"/>
      <c r="K138" s="518"/>
      <c r="L138" s="116"/>
      <c r="M138" s="117"/>
      <c r="N138" s="118"/>
      <c r="O138" s="116"/>
      <c r="Q138" s="117"/>
      <c r="R138" s="518"/>
      <c r="S138" s="519"/>
      <c r="U138" s="117"/>
      <c r="V138" s="120"/>
      <c r="W138" s="121"/>
      <c r="X138" s="468"/>
      <c r="AA138" s="691"/>
    </row>
    <row r="139" spans="1:33" ht="12" customHeight="1" x14ac:dyDescent="0.2">
      <c r="A139" s="74"/>
      <c r="B139" s="48" t="s">
        <v>68</v>
      </c>
      <c r="C139" s="165"/>
      <c r="D139" s="636"/>
      <c r="E139" s="123">
        <f>SUM(E7+E19+E45+E56+E66+E74+E86+E96+E115+E129)</f>
        <v>0</v>
      </c>
      <c r="G139" s="410"/>
      <c r="H139" s="473"/>
      <c r="I139" s="123">
        <f>SUM(I7+I19+I45+I56+I66+I74+I86+I96+I115+I129)</f>
        <v>0</v>
      </c>
      <c r="J139" s="667"/>
      <c r="K139" s="473"/>
      <c r="L139" s="123">
        <f>SUM(L7+L19+L45+L56+L66+L74+L86+L96+L115+L129)</f>
        <v>0</v>
      </c>
      <c r="M139" s="51"/>
      <c r="N139" s="124"/>
      <c r="O139" s="123">
        <f>SUM(O7+O19+O45+O56+O66+O74+O86+O96+O115+O129)</f>
        <v>0</v>
      </c>
      <c r="P139" s="712"/>
      <c r="Q139" s="51"/>
      <c r="R139" s="473"/>
      <c r="S139" s="515" t="e">
        <f>O139-W139</f>
        <v>#DIV/0!</v>
      </c>
      <c r="U139" s="51"/>
      <c r="V139" s="473"/>
      <c r="W139" s="126" t="e">
        <f>SUM(W7+W19+W45+W56+W66+W74+W86+W96+W115+W129)</f>
        <v>#DIV/0!</v>
      </c>
      <c r="X139" s="698" t="s">
        <v>68</v>
      </c>
      <c r="AA139" s="692"/>
    </row>
    <row r="140" spans="1:33" ht="12" customHeight="1" thickBot="1" x14ac:dyDescent="0.25">
      <c r="A140" s="74"/>
      <c r="B140" s="48"/>
      <c r="C140" s="165"/>
      <c r="D140" s="631"/>
      <c r="E140" s="50"/>
      <c r="G140" s="410"/>
      <c r="H140" s="104"/>
      <c r="I140" s="50"/>
      <c r="J140" s="667"/>
      <c r="K140" s="104"/>
      <c r="L140" s="50"/>
      <c r="M140" s="51"/>
      <c r="N140" s="52"/>
      <c r="O140" s="50"/>
      <c r="Q140" s="51"/>
      <c r="R140" s="104"/>
      <c r="S140" s="128"/>
      <c r="U140" s="51"/>
      <c r="V140" s="104"/>
      <c r="W140" s="127"/>
      <c r="X140" s="53"/>
    </row>
    <row r="141" spans="1:33" ht="12" customHeight="1" thickBot="1" x14ac:dyDescent="0.25">
      <c r="A141" s="74"/>
      <c r="B141" s="48" t="s">
        <v>69</v>
      </c>
      <c r="C141" s="624"/>
      <c r="D141" s="636"/>
      <c r="E141" s="128"/>
      <c r="G141" s="648"/>
      <c r="H141" s="473"/>
      <c r="I141" s="128"/>
      <c r="J141" s="663"/>
      <c r="K141" s="473"/>
      <c r="L141" s="50"/>
      <c r="M141" s="129"/>
      <c r="N141" s="124"/>
      <c r="O141" s="128"/>
      <c r="Q141" s="129"/>
      <c r="R141" s="473"/>
      <c r="S141" s="128"/>
      <c r="U141" s="129" t="s">
        <v>157</v>
      </c>
      <c r="V141" s="52">
        <f>SUM(V142:V148)</f>
        <v>0</v>
      </c>
      <c r="W141" s="732">
        <v>0</v>
      </c>
      <c r="X141" s="733" t="s">
        <v>175</v>
      </c>
      <c r="Y141" s="135">
        <f>IF(W141&lt;=300,180,IF(AND(W141&gt;300,W141&lt;600),((W141-300)/(600-300)*(145-180))+180,145))</f>
        <v>180</v>
      </c>
      <c r="Z141" s="6" t="s">
        <v>247</v>
      </c>
    </row>
    <row r="142" spans="1:33" ht="12" customHeight="1" x14ac:dyDescent="0.2">
      <c r="A142" s="131"/>
      <c r="B142" s="76"/>
      <c r="C142" s="625"/>
      <c r="D142" s="637"/>
      <c r="E142" s="128"/>
      <c r="G142" s="649"/>
      <c r="H142" s="656"/>
      <c r="I142" s="128"/>
      <c r="J142" s="668"/>
      <c r="K142" s="656"/>
      <c r="L142" s="50"/>
      <c r="M142" s="132"/>
      <c r="N142" s="133"/>
      <c r="O142" s="128"/>
      <c r="Q142" s="129"/>
      <c r="R142" s="473"/>
      <c r="S142" s="128"/>
      <c r="U142" s="129" t="s">
        <v>166</v>
      </c>
      <c r="V142" s="696">
        <v>0</v>
      </c>
      <c r="W142" s="734" t="e">
        <f>V142/V141*W141</f>
        <v>#DIV/0!</v>
      </c>
      <c r="X142" s="469" t="s">
        <v>70</v>
      </c>
      <c r="Y142" s="135"/>
      <c r="Z142" s="6">
        <v>0</v>
      </c>
    </row>
    <row r="143" spans="1:33" ht="12" customHeight="1" x14ac:dyDescent="0.2">
      <c r="A143" s="131"/>
      <c r="B143" s="76"/>
      <c r="C143" s="625"/>
      <c r="D143" s="637"/>
      <c r="E143" s="128"/>
      <c r="G143" s="649"/>
      <c r="H143" s="656"/>
      <c r="I143" s="128"/>
      <c r="J143" s="668"/>
      <c r="K143" s="656"/>
      <c r="L143" s="50"/>
      <c r="M143" s="132"/>
      <c r="N143" s="133"/>
      <c r="O143" s="128"/>
      <c r="Q143" s="129"/>
      <c r="R143" s="473"/>
      <c r="S143" s="128"/>
      <c r="U143" s="129" t="s">
        <v>165</v>
      </c>
      <c r="V143" s="696">
        <v>0</v>
      </c>
      <c r="W143" s="354" t="e">
        <f>((V143+V144)/V141)*W141</f>
        <v>#DIV/0!</v>
      </c>
      <c r="X143" s="469" t="s">
        <v>71</v>
      </c>
      <c r="Y143" s="135"/>
      <c r="Z143" s="6">
        <v>1</v>
      </c>
    </row>
    <row r="144" spans="1:33" ht="12" customHeight="1" x14ac:dyDescent="0.2">
      <c r="A144" s="131"/>
      <c r="B144" s="76"/>
      <c r="C144" s="625"/>
      <c r="D144" s="637"/>
      <c r="E144" s="128"/>
      <c r="G144" s="649"/>
      <c r="H144" s="656"/>
      <c r="I144" s="128"/>
      <c r="J144" s="668"/>
      <c r="K144" s="656"/>
      <c r="L144" s="50"/>
      <c r="M144" s="132"/>
      <c r="N144" s="133"/>
      <c r="O144" s="128"/>
      <c r="Q144" s="129"/>
      <c r="R144" s="473"/>
      <c r="S144" s="128"/>
      <c r="U144" s="129" t="s">
        <v>164</v>
      </c>
      <c r="V144" s="696">
        <v>0</v>
      </c>
      <c r="W144" s="354" t="e">
        <f>W141-W142-W143</f>
        <v>#DIV/0!</v>
      </c>
      <c r="X144" s="469" t="s">
        <v>72</v>
      </c>
      <c r="Y144" s="135"/>
    </row>
    <row r="145" spans="1:33" ht="12" customHeight="1" x14ac:dyDescent="0.2">
      <c r="A145" s="131"/>
      <c r="B145" s="76"/>
      <c r="C145" s="625"/>
      <c r="D145" s="637"/>
      <c r="E145" s="136"/>
      <c r="G145" s="649"/>
      <c r="H145" s="656"/>
      <c r="I145" s="136"/>
      <c r="J145" s="668"/>
      <c r="K145" s="656"/>
      <c r="L145" s="267"/>
      <c r="M145" s="132"/>
      <c r="N145" s="133"/>
      <c r="O145" s="136"/>
      <c r="Q145" s="129"/>
      <c r="R145" s="473"/>
      <c r="S145" s="128"/>
      <c r="U145" s="129" t="s">
        <v>163</v>
      </c>
      <c r="V145" s="696">
        <v>0</v>
      </c>
      <c r="W145" s="137"/>
      <c r="X145" s="69"/>
      <c r="Y145" s="135"/>
    </row>
    <row r="146" spans="1:33" ht="12" customHeight="1" x14ac:dyDescent="0.2">
      <c r="A146" s="131"/>
      <c r="B146" s="76"/>
      <c r="C146" s="625"/>
      <c r="D146" s="637"/>
      <c r="E146" s="136"/>
      <c r="G146" s="649"/>
      <c r="H146" s="656"/>
      <c r="I146" s="136"/>
      <c r="J146" s="668"/>
      <c r="K146" s="656"/>
      <c r="L146" s="267"/>
      <c r="M146" s="132"/>
      <c r="N146" s="133"/>
      <c r="O146" s="136"/>
      <c r="Q146" s="129"/>
      <c r="R146" s="473"/>
      <c r="S146" s="128"/>
      <c r="U146" s="129" t="s">
        <v>162</v>
      </c>
      <c r="V146" s="696">
        <v>0</v>
      </c>
      <c r="W146" s="137"/>
      <c r="X146" s="69"/>
      <c r="Y146" s="135"/>
    </row>
    <row r="147" spans="1:33" ht="12" customHeight="1" x14ac:dyDescent="0.2">
      <c r="A147" s="74"/>
      <c r="B147" s="48"/>
      <c r="C147" s="624"/>
      <c r="D147" s="636"/>
      <c r="E147" s="136"/>
      <c r="G147" s="649"/>
      <c r="H147" s="656"/>
      <c r="I147" s="136"/>
      <c r="J147" s="668"/>
      <c r="K147" s="656"/>
      <c r="L147" s="267"/>
      <c r="M147" s="132"/>
      <c r="N147" s="133"/>
      <c r="O147" s="136"/>
      <c r="Q147" s="129"/>
      <c r="R147" s="473"/>
      <c r="S147" s="128"/>
      <c r="U147" s="129" t="s">
        <v>161</v>
      </c>
      <c r="V147" s="696">
        <v>0</v>
      </c>
      <c r="W147" s="137"/>
      <c r="X147" s="69"/>
      <c r="Y147" s="135"/>
    </row>
    <row r="148" spans="1:33" ht="12" customHeight="1" x14ac:dyDescent="0.2">
      <c r="A148" s="74"/>
      <c r="B148" s="48"/>
      <c r="C148" s="624"/>
      <c r="D148" s="636"/>
      <c r="E148" s="128"/>
      <c r="G148" s="648"/>
      <c r="H148" s="473"/>
      <c r="I148" s="128"/>
      <c r="J148" s="648"/>
      <c r="K148" s="473"/>
      <c r="L148" s="50"/>
      <c r="M148" s="129"/>
      <c r="N148" s="124"/>
      <c r="O148" s="128"/>
      <c r="Q148" s="129"/>
      <c r="R148" s="473"/>
      <c r="S148" s="128"/>
      <c r="U148" s="129" t="s">
        <v>160</v>
      </c>
      <c r="V148" s="696">
        <v>0</v>
      </c>
      <c r="W148" s="48"/>
      <c r="X148" s="53"/>
      <c r="Y148" s="135"/>
    </row>
    <row r="149" spans="1:33" ht="12" customHeight="1" x14ac:dyDescent="0.2">
      <c r="A149" s="59"/>
      <c r="B149" s="60"/>
      <c r="C149" s="626"/>
      <c r="D149" s="638"/>
      <c r="E149" s="138"/>
      <c r="G149" s="650"/>
      <c r="H149" s="657"/>
      <c r="I149" s="138"/>
      <c r="J149" s="669"/>
      <c r="K149" s="657"/>
      <c r="L149" s="138"/>
      <c r="M149" s="139"/>
      <c r="N149" s="140"/>
      <c r="O149" s="138"/>
      <c r="Q149" s="520"/>
      <c r="R149" s="521"/>
      <c r="S149" s="522"/>
      <c r="U149" s="139"/>
      <c r="V149" s="142"/>
      <c r="W149" s="60"/>
      <c r="X149" s="461"/>
      <c r="Y149" s="135"/>
    </row>
    <row r="150" spans="1:33" s="145" customFormat="1" ht="18" customHeight="1" x14ac:dyDescent="0.2">
      <c r="A150" s="792" t="s">
        <v>73</v>
      </c>
      <c r="B150" s="802"/>
      <c r="C150" s="555"/>
      <c r="D150" s="557"/>
      <c r="E150" s="28"/>
      <c r="F150" s="6"/>
      <c r="G150" s="556"/>
      <c r="H150" s="580" t="s">
        <v>74</v>
      </c>
      <c r="I150" s="28">
        <f>SUM(I151:I161)</f>
        <v>0</v>
      </c>
      <c r="J150" s="556"/>
      <c r="K150" s="580" t="s">
        <v>74</v>
      </c>
      <c r="L150" s="28">
        <f>SUM(L151:L161)</f>
        <v>0</v>
      </c>
      <c r="M150" s="556"/>
      <c r="N150" s="580" t="s">
        <v>74</v>
      </c>
      <c r="O150" s="28">
        <f>SUM(O151:O161)</f>
        <v>0</v>
      </c>
      <c r="P150" s="29"/>
      <c r="Q150" s="556"/>
      <c r="R150" s="580"/>
      <c r="S150" s="602"/>
      <c r="T150" s="6"/>
      <c r="U150" s="556"/>
      <c r="V150" s="558"/>
      <c r="W150" s="28"/>
      <c r="X150" s="65" t="s">
        <v>241</v>
      </c>
      <c r="Y150" s="135"/>
      <c r="Z150" s="6"/>
      <c r="AA150" s="6"/>
      <c r="AB150" s="15"/>
      <c r="AC150" s="15"/>
      <c r="AD150" s="15"/>
      <c r="AE150" s="15"/>
      <c r="AF150" s="15"/>
      <c r="AG150" s="15"/>
    </row>
    <row r="151" spans="1:33" s="37" customFormat="1" ht="12" customHeight="1" x14ac:dyDescent="0.2">
      <c r="A151" s="66"/>
      <c r="B151" s="78" t="s">
        <v>169</v>
      </c>
      <c r="C151" s="33"/>
      <c r="D151" s="34"/>
      <c r="E151" s="35"/>
      <c r="F151" s="6"/>
      <c r="G151" s="578"/>
      <c r="H151" s="579"/>
      <c r="I151" s="35"/>
      <c r="J151" s="578"/>
      <c r="K151" s="579"/>
      <c r="L151" s="35"/>
      <c r="M151" s="578"/>
      <c r="N151" s="579"/>
      <c r="O151" s="365"/>
      <c r="P151" s="16"/>
      <c r="Q151" s="33"/>
      <c r="R151" s="34"/>
      <c r="S151" s="35"/>
      <c r="T151" s="6"/>
      <c r="U151" s="33"/>
      <c r="V151" s="34"/>
      <c r="W151" s="35"/>
      <c r="X151" s="460"/>
      <c r="Y151" s="135"/>
      <c r="Z151" s="6"/>
      <c r="AA151" s="6"/>
      <c r="AB151" s="15"/>
      <c r="AC151" s="15"/>
      <c r="AD151" s="15"/>
      <c r="AE151" s="15"/>
      <c r="AF151" s="15"/>
      <c r="AG151" s="15"/>
    </row>
    <row r="152" spans="1:33" s="152" customFormat="1" ht="12" customHeight="1" x14ac:dyDescent="0.2">
      <c r="A152" s="38"/>
      <c r="B152" s="727" t="s">
        <v>22</v>
      </c>
      <c r="C152" s="627"/>
      <c r="D152" s="639"/>
      <c r="E152" s="147"/>
      <c r="F152" s="6"/>
      <c r="G152" s="651" t="s">
        <v>185</v>
      </c>
      <c r="H152" s="658" t="e">
        <f>I152/I163</f>
        <v>#DIV/0!</v>
      </c>
      <c r="I152" s="147"/>
      <c r="J152" s="661" t="s">
        <v>185</v>
      </c>
      <c r="K152" s="658" t="e">
        <f>L152/L163</f>
        <v>#DIV/0!</v>
      </c>
      <c r="L152" s="222"/>
      <c r="M152" s="498" t="s">
        <v>185</v>
      </c>
      <c r="N152" s="500" t="e">
        <f>O152/O163</f>
        <v>#DIV/0!</v>
      </c>
      <c r="O152" s="147">
        <f t="shared" ref="O152:O160" si="268">I152+L152</f>
        <v>0</v>
      </c>
      <c r="P152" s="6"/>
      <c r="Q152" s="509"/>
      <c r="R152" s="510"/>
      <c r="S152" s="511"/>
      <c r="T152" s="6"/>
      <c r="U152" s="148"/>
      <c r="V152" s="150"/>
      <c r="W152" s="151"/>
      <c r="X152" s="731"/>
      <c r="Y152" s="135"/>
      <c r="Z152" s="6"/>
      <c r="AA152" s="6"/>
      <c r="AB152" s="15"/>
      <c r="AC152" s="15"/>
      <c r="AD152" s="15"/>
      <c r="AE152" s="15"/>
      <c r="AF152" s="15"/>
      <c r="AG152" s="15"/>
    </row>
    <row r="153" spans="1:33" s="152" customFormat="1" ht="12" customHeight="1" x14ac:dyDescent="0.2">
      <c r="A153" s="38"/>
      <c r="B153" s="727" t="s">
        <v>22</v>
      </c>
      <c r="C153" s="627"/>
      <c r="D153" s="639"/>
      <c r="E153" s="147"/>
      <c r="F153" s="6"/>
      <c r="G153" s="652" t="s">
        <v>185</v>
      </c>
      <c r="H153" s="659" t="e">
        <f>I153/I163</f>
        <v>#DIV/0!</v>
      </c>
      <c r="I153" s="147"/>
      <c r="J153" s="652" t="s">
        <v>185</v>
      </c>
      <c r="K153" s="659" t="e">
        <f>L153/L163</f>
        <v>#DIV/0!</v>
      </c>
      <c r="L153" s="222"/>
      <c r="M153" s="148" t="s">
        <v>185</v>
      </c>
      <c r="N153" s="474" t="e">
        <f>O153/O163</f>
        <v>#DIV/0!</v>
      </c>
      <c r="O153" s="147">
        <f t="shared" si="268"/>
        <v>0</v>
      </c>
      <c r="P153" s="6"/>
      <c r="Q153" s="148"/>
      <c r="R153" s="512"/>
      <c r="S153" s="513"/>
      <c r="T153" s="6"/>
      <c r="U153" s="148"/>
      <c r="V153" s="150"/>
      <c r="W153" s="151"/>
      <c r="X153" s="466"/>
      <c r="Y153" s="135"/>
      <c r="Z153" s="6"/>
      <c r="AA153" s="6"/>
      <c r="AB153" s="15"/>
      <c r="AC153" s="15"/>
      <c r="AD153" s="15"/>
      <c r="AE153" s="15"/>
      <c r="AF153" s="15"/>
      <c r="AG153" s="15"/>
    </row>
    <row r="154" spans="1:33" s="152" customFormat="1" ht="12" customHeight="1" x14ac:dyDescent="0.2">
      <c r="A154" s="38"/>
      <c r="B154" s="727" t="s">
        <v>22</v>
      </c>
      <c r="C154" s="627"/>
      <c r="D154" s="639"/>
      <c r="E154" s="147"/>
      <c r="F154" s="6"/>
      <c r="G154" s="652" t="s">
        <v>185</v>
      </c>
      <c r="H154" s="659" t="e">
        <f>I154/I163</f>
        <v>#DIV/0!</v>
      </c>
      <c r="I154" s="147"/>
      <c r="J154" s="652" t="s">
        <v>185</v>
      </c>
      <c r="K154" s="659" t="e">
        <f>L154/L163</f>
        <v>#DIV/0!</v>
      </c>
      <c r="L154" s="222"/>
      <c r="M154" s="148" t="s">
        <v>185</v>
      </c>
      <c r="N154" s="474" t="e">
        <f>O154/O163</f>
        <v>#DIV/0!</v>
      </c>
      <c r="O154" s="147">
        <f t="shared" si="268"/>
        <v>0</v>
      </c>
      <c r="P154" s="6"/>
      <c r="Q154" s="148"/>
      <c r="R154" s="512"/>
      <c r="S154" s="513"/>
      <c r="T154" s="6"/>
      <c r="U154" s="148"/>
      <c r="V154" s="150"/>
      <c r="W154" s="151"/>
      <c r="X154" s="466"/>
      <c r="Y154" s="135"/>
      <c r="Z154" s="6"/>
      <c r="AA154" s="6"/>
      <c r="AB154" s="15"/>
      <c r="AC154" s="15"/>
      <c r="AD154" s="15"/>
      <c r="AE154" s="15"/>
      <c r="AF154" s="15"/>
      <c r="AG154" s="15"/>
    </row>
    <row r="155" spans="1:33" s="152" customFormat="1" ht="12" customHeight="1" x14ac:dyDescent="0.2">
      <c r="A155" s="38"/>
      <c r="B155" s="727" t="s">
        <v>22</v>
      </c>
      <c r="C155" s="627"/>
      <c r="D155" s="639"/>
      <c r="E155" s="147"/>
      <c r="F155" s="6"/>
      <c r="G155" s="652" t="s">
        <v>185</v>
      </c>
      <c r="H155" s="659" t="e">
        <f>I155/I163</f>
        <v>#DIV/0!</v>
      </c>
      <c r="I155" s="147"/>
      <c r="J155" s="652" t="s">
        <v>185</v>
      </c>
      <c r="K155" s="659" t="e">
        <f>L155/L163</f>
        <v>#DIV/0!</v>
      </c>
      <c r="L155" s="222"/>
      <c r="M155" s="148" t="s">
        <v>185</v>
      </c>
      <c r="N155" s="474" t="e">
        <f>O155/O163</f>
        <v>#DIV/0!</v>
      </c>
      <c r="O155" s="147">
        <f t="shared" si="268"/>
        <v>0</v>
      </c>
      <c r="P155" s="6"/>
      <c r="Q155" s="148"/>
      <c r="R155" s="512"/>
      <c r="S155" s="513"/>
      <c r="T155" s="6"/>
      <c r="U155" s="148"/>
      <c r="V155" s="150"/>
      <c r="W155" s="151"/>
      <c r="X155" s="466"/>
      <c r="Y155" s="135"/>
      <c r="Z155" s="6"/>
      <c r="AA155" s="6"/>
      <c r="AB155" s="15"/>
      <c r="AC155" s="15"/>
      <c r="AD155" s="15"/>
      <c r="AE155" s="15"/>
      <c r="AF155" s="15"/>
      <c r="AG155" s="15"/>
    </row>
    <row r="156" spans="1:33" s="152" customFormat="1" ht="12" customHeight="1" x14ac:dyDescent="0.2">
      <c r="A156" s="57"/>
      <c r="B156" s="699" t="s">
        <v>22</v>
      </c>
      <c r="C156" s="627"/>
      <c r="D156" s="639"/>
      <c r="E156" s="147"/>
      <c r="F156" s="6"/>
      <c r="G156" s="652" t="s">
        <v>185</v>
      </c>
      <c r="H156" s="659" t="e">
        <f>I156/I163</f>
        <v>#DIV/0!</v>
      </c>
      <c r="I156" s="147"/>
      <c r="J156" s="652" t="s">
        <v>185</v>
      </c>
      <c r="K156" s="659" t="e">
        <f>L156/L163</f>
        <v>#DIV/0!</v>
      </c>
      <c r="L156" s="222"/>
      <c r="M156" s="148" t="s">
        <v>185</v>
      </c>
      <c r="N156" s="474" t="e">
        <f>O156/O163</f>
        <v>#DIV/0!</v>
      </c>
      <c r="O156" s="147">
        <f t="shared" si="268"/>
        <v>0</v>
      </c>
      <c r="P156" s="6"/>
      <c r="Q156" s="148"/>
      <c r="R156" s="512"/>
      <c r="S156" s="513"/>
      <c r="T156" s="6"/>
      <c r="U156" s="148"/>
      <c r="V156" s="150"/>
      <c r="W156" s="151"/>
      <c r="X156" s="466"/>
      <c r="Y156" s="135"/>
      <c r="Z156" s="6"/>
      <c r="AA156" s="6"/>
      <c r="AB156" s="15"/>
      <c r="AC156" s="15"/>
      <c r="AD156" s="15"/>
      <c r="AE156" s="15"/>
      <c r="AF156" s="15"/>
      <c r="AG156" s="15"/>
    </row>
    <row r="157" spans="1:33" ht="12" customHeight="1" x14ac:dyDescent="0.2">
      <c r="A157" s="47"/>
      <c r="B157" s="60" t="s">
        <v>75</v>
      </c>
      <c r="C157" s="628"/>
      <c r="D157" s="640"/>
      <c r="E157" s="153"/>
      <c r="G157" s="612" t="s">
        <v>185</v>
      </c>
      <c r="H157" s="660" t="e">
        <f>I157/I163</f>
        <v>#DIV/0!</v>
      </c>
      <c r="I157" s="155"/>
      <c r="J157" s="612" t="s">
        <v>185</v>
      </c>
      <c r="K157" s="660" t="e">
        <f>L157/L163</f>
        <v>#DIV/0!</v>
      </c>
      <c r="L157" s="90"/>
      <c r="M157" s="154" t="s">
        <v>185</v>
      </c>
      <c r="N157" s="475" t="e">
        <f>O157/O163</f>
        <v>#DIV/0!</v>
      </c>
      <c r="O157" s="155">
        <f t="shared" si="268"/>
        <v>0</v>
      </c>
      <c r="Q157" s="129"/>
      <c r="R157" s="473"/>
      <c r="S157" s="128"/>
      <c r="U157" s="129"/>
      <c r="V157" s="156"/>
      <c r="W157" s="157"/>
      <c r="X157" s="53"/>
      <c r="Y157" s="135"/>
    </row>
    <row r="158" spans="1:33" ht="12" customHeight="1" x14ac:dyDescent="0.2">
      <c r="A158" s="47"/>
      <c r="B158" s="48" t="s">
        <v>239</v>
      </c>
      <c r="C158" s="628"/>
      <c r="D158" s="640"/>
      <c r="E158" s="153"/>
      <c r="G158" s="612" t="s">
        <v>185</v>
      </c>
      <c r="H158" s="660" t="e">
        <f>I158/I163</f>
        <v>#DIV/0!</v>
      </c>
      <c r="I158" s="155"/>
      <c r="J158" s="612" t="s">
        <v>185</v>
      </c>
      <c r="K158" s="660" t="e">
        <f>L158/L163</f>
        <v>#DIV/0!</v>
      </c>
      <c r="L158" s="90"/>
      <c r="M158" s="154" t="s">
        <v>185</v>
      </c>
      <c r="N158" s="475" t="e">
        <f>O158/O163</f>
        <v>#DIV/0!</v>
      </c>
      <c r="O158" s="155">
        <f t="shared" si="268"/>
        <v>0</v>
      </c>
      <c r="Q158" s="129"/>
      <c r="R158" s="473"/>
      <c r="S158" s="128"/>
      <c r="U158" s="129"/>
      <c r="V158" s="158"/>
      <c r="W158" s="157"/>
      <c r="X158" s="53"/>
      <c r="Y158" s="135"/>
    </row>
    <row r="159" spans="1:33" ht="12" customHeight="1" x14ac:dyDescent="0.2">
      <c r="A159" s="47"/>
      <c r="B159" s="48" t="s">
        <v>76</v>
      </c>
      <c r="C159" s="628"/>
      <c r="D159" s="640"/>
      <c r="E159" s="153"/>
      <c r="G159" s="612" t="s">
        <v>185</v>
      </c>
      <c r="H159" s="660" t="e">
        <f>I159/I163</f>
        <v>#DIV/0!</v>
      </c>
      <c r="I159" s="155"/>
      <c r="J159" s="612" t="s">
        <v>185</v>
      </c>
      <c r="K159" s="660" t="e">
        <f>L159/L163</f>
        <v>#DIV/0!</v>
      </c>
      <c r="L159" s="90"/>
      <c r="M159" s="154" t="s">
        <v>185</v>
      </c>
      <c r="N159" s="475" t="e">
        <f>O159/O163</f>
        <v>#DIV/0!</v>
      </c>
      <c r="O159" s="155">
        <f t="shared" si="268"/>
        <v>0</v>
      </c>
      <c r="Q159" s="129"/>
      <c r="R159" s="473"/>
      <c r="S159" s="128"/>
      <c r="U159" s="129"/>
      <c r="V159" s="158"/>
      <c r="W159" s="157"/>
      <c r="X159" s="53"/>
      <c r="Y159" s="135"/>
    </row>
    <row r="160" spans="1:33" ht="12" customHeight="1" x14ac:dyDescent="0.2">
      <c r="A160" s="47"/>
      <c r="B160" s="48" t="s">
        <v>77</v>
      </c>
      <c r="C160" s="628"/>
      <c r="D160" s="640"/>
      <c r="E160" s="153"/>
      <c r="G160" s="612" t="s">
        <v>185</v>
      </c>
      <c r="H160" s="660" t="e">
        <f>I160/I163</f>
        <v>#DIV/0!</v>
      </c>
      <c r="I160" s="155"/>
      <c r="J160" s="612" t="s">
        <v>185</v>
      </c>
      <c r="K160" s="660" t="e">
        <f>L160/L163</f>
        <v>#DIV/0!</v>
      </c>
      <c r="L160" s="90"/>
      <c r="M160" s="154" t="s">
        <v>185</v>
      </c>
      <c r="N160" s="475" t="e">
        <f>O160/O163</f>
        <v>#DIV/0!</v>
      </c>
      <c r="O160" s="155">
        <f t="shared" si="268"/>
        <v>0</v>
      </c>
      <c r="Q160" s="129"/>
      <c r="R160" s="473"/>
      <c r="S160" s="128"/>
      <c r="U160" s="129"/>
      <c r="V160" s="158"/>
      <c r="W160" s="157"/>
      <c r="X160" s="53"/>
      <c r="Y160" s="135"/>
    </row>
    <row r="161" spans="1:27" ht="12" customHeight="1" x14ac:dyDescent="0.2">
      <c r="A161" s="47"/>
      <c r="B161" s="48" t="s">
        <v>170</v>
      </c>
      <c r="C161" s="628"/>
      <c r="D161" s="640"/>
      <c r="E161" s="153"/>
      <c r="G161" s="612" t="s">
        <v>185</v>
      </c>
      <c r="H161" s="660" t="e">
        <f>I161/I163</f>
        <v>#DIV/0!</v>
      </c>
      <c r="I161" s="159">
        <f>I163-(SUM(I151:I160))-I139</f>
        <v>0</v>
      </c>
      <c r="J161" s="612" t="s">
        <v>185</v>
      </c>
      <c r="K161" s="660" t="e">
        <f>L161/L163</f>
        <v>#DIV/0!</v>
      </c>
      <c r="L161" s="159">
        <f>L163-(SUM(L151:L160))-L139</f>
        <v>0</v>
      </c>
      <c r="M161" s="154" t="s">
        <v>185</v>
      </c>
      <c r="N161" s="475" t="e">
        <f>O161/O163</f>
        <v>#DIV/0!</v>
      </c>
      <c r="O161" s="159">
        <f>O163-(SUM(O151:O160))-O139</f>
        <v>0</v>
      </c>
      <c r="P161" s="16"/>
      <c r="Q161" s="161"/>
      <c r="R161" s="473"/>
      <c r="S161" s="514"/>
      <c r="U161" s="162"/>
      <c r="V161" s="158"/>
      <c r="W161" s="157"/>
      <c r="X161" s="53"/>
      <c r="Y161" s="135"/>
    </row>
    <row r="162" spans="1:27" ht="12" customHeight="1" x14ac:dyDescent="0.2">
      <c r="A162" s="47"/>
      <c r="B162" s="48"/>
      <c r="C162" s="624"/>
      <c r="D162" s="636"/>
      <c r="E162" s="155"/>
      <c r="G162" s="648"/>
      <c r="H162" s="473"/>
      <c r="I162" s="155"/>
      <c r="J162" s="662"/>
      <c r="K162" s="473"/>
      <c r="L162" s="90"/>
      <c r="M162" s="129"/>
      <c r="N162" s="124"/>
      <c r="O162" s="155"/>
      <c r="Q162" s="129"/>
      <c r="R162" s="473"/>
      <c r="S162" s="128"/>
      <c r="U162" s="129"/>
      <c r="V162" s="158"/>
      <c r="W162" s="157"/>
      <c r="X162" s="53"/>
      <c r="Y162" s="135"/>
    </row>
    <row r="163" spans="1:27" ht="12" customHeight="1" x14ac:dyDescent="0.2">
      <c r="A163" s="74"/>
      <c r="B163" s="48" t="s">
        <v>171</v>
      </c>
      <c r="C163" s="624"/>
      <c r="D163" s="636"/>
      <c r="E163" s="163">
        <v>0</v>
      </c>
      <c r="G163" s="648"/>
      <c r="H163" s="473"/>
      <c r="I163" s="163">
        <v>0</v>
      </c>
      <c r="J163" s="165"/>
      <c r="K163" s="164"/>
      <c r="L163" s="163">
        <v>0</v>
      </c>
      <c r="M163" s="165"/>
      <c r="N163" s="164"/>
      <c r="O163" s="159">
        <f>I163+L163</f>
        <v>0</v>
      </c>
      <c r="P163" s="16"/>
      <c r="Q163" s="49"/>
      <c r="R163" s="164"/>
      <c r="S163" s="515">
        <f>O163-W163</f>
        <v>0</v>
      </c>
      <c r="U163" s="129"/>
      <c r="V163" s="124"/>
      <c r="W163" s="694">
        <f>IF(W141&lt;=300,180,IF(AND(W141&gt;300,W141&lt;600),((W141-300)/(600-300)*(145-180))+180,145))*W141</f>
        <v>0</v>
      </c>
      <c r="X163" s="698" t="s">
        <v>250</v>
      </c>
    </row>
    <row r="164" spans="1:27" ht="12" customHeight="1" x14ac:dyDescent="0.2">
      <c r="A164" s="74"/>
      <c r="B164" s="48"/>
      <c r="C164" s="624"/>
      <c r="D164" s="636"/>
      <c r="E164" s="155"/>
      <c r="G164" s="648"/>
      <c r="H164" s="473"/>
      <c r="I164" s="155"/>
      <c r="J164" s="663"/>
      <c r="K164" s="473"/>
      <c r="L164" s="90"/>
      <c r="M164" s="129"/>
      <c r="N164" s="124"/>
      <c r="O164" s="155"/>
      <c r="Q164" s="129"/>
      <c r="R164" s="473"/>
      <c r="S164" s="128"/>
      <c r="U164" s="129"/>
      <c r="V164" s="124"/>
      <c r="W164" s="56"/>
      <c r="X164" s="53"/>
    </row>
    <row r="165" spans="1:27" ht="12" customHeight="1" x14ac:dyDescent="0.2">
      <c r="A165" s="74"/>
      <c r="B165" s="166" t="s">
        <v>78</v>
      </c>
      <c r="C165" s="624"/>
      <c r="D165" s="636"/>
      <c r="E165" s="167" t="e">
        <f>E163/E139</f>
        <v>#DIV/0!</v>
      </c>
      <c r="G165" s="648"/>
      <c r="H165" s="473"/>
      <c r="I165" s="167" t="e">
        <f>I163/I139</f>
        <v>#DIV/0!</v>
      </c>
      <c r="J165" s="663"/>
      <c r="K165" s="473"/>
      <c r="L165" s="167" t="e">
        <f>L163/L139</f>
        <v>#DIV/0!</v>
      </c>
      <c r="M165" s="129"/>
      <c r="N165" s="124"/>
      <c r="O165" s="167" t="e">
        <f>O163/O139</f>
        <v>#DIV/0!</v>
      </c>
      <c r="P165" s="713"/>
      <c r="Q165" s="129"/>
      <c r="R165" s="473"/>
      <c r="S165" s="516" t="e">
        <f>O165-W165</f>
        <v>#DIV/0!</v>
      </c>
      <c r="U165" s="129"/>
      <c r="V165" s="124"/>
      <c r="W165" s="693" t="e">
        <f>W163/W139</f>
        <v>#DIV/0!</v>
      </c>
      <c r="X165" s="698" t="s">
        <v>78</v>
      </c>
    </row>
    <row r="166" spans="1:27" ht="12" customHeight="1" thickBot="1" x14ac:dyDescent="0.25">
      <c r="A166" s="168"/>
      <c r="B166" s="169"/>
      <c r="C166" s="629"/>
      <c r="D166" s="641"/>
      <c r="E166" s="170"/>
      <c r="G166" s="653"/>
      <c r="H166" s="517"/>
      <c r="I166" s="170" t="s">
        <v>79</v>
      </c>
      <c r="J166" s="664"/>
      <c r="K166" s="517"/>
      <c r="L166" s="169"/>
      <c r="M166" s="171"/>
      <c r="N166" s="172"/>
      <c r="O166" s="170"/>
      <c r="Q166" s="171"/>
      <c r="R166" s="517"/>
      <c r="S166" s="170"/>
      <c r="U166" s="171"/>
      <c r="V166" s="172"/>
      <c r="W166" s="174"/>
      <c r="X166" s="470"/>
    </row>
    <row r="167" spans="1:27" ht="12" customHeight="1" x14ac:dyDescent="0.2">
      <c r="A167" s="176">
        <v>0</v>
      </c>
      <c r="Y167" s="178" t="s">
        <v>80</v>
      </c>
    </row>
    <row r="168" spans="1:27" ht="12" customHeight="1" x14ac:dyDescent="0.2">
      <c r="A168" s="176">
        <v>1000</v>
      </c>
    </row>
    <row r="169" spans="1:27" ht="12" customHeight="1" x14ac:dyDescent="0.2">
      <c r="A169" s="179">
        <v>1</v>
      </c>
      <c r="B169" s="180" t="s">
        <v>81</v>
      </c>
      <c r="C169" s="6" t="s">
        <v>82</v>
      </c>
      <c r="D169" s="181"/>
      <c r="E169" s="181"/>
      <c r="F169" s="181"/>
      <c r="G169" s="181"/>
      <c r="H169" s="181"/>
      <c r="I169" s="181"/>
      <c r="J169" s="181"/>
      <c r="K169" s="181"/>
      <c r="L169" s="181"/>
      <c r="M169" s="181"/>
      <c r="N169" s="181"/>
      <c r="O169" s="181"/>
      <c r="P169" s="181"/>
      <c r="Q169" s="181"/>
      <c r="R169" s="181"/>
      <c r="S169" s="181"/>
      <c r="T169" s="182"/>
      <c r="V169" s="6"/>
      <c r="W169" s="6"/>
      <c r="X169" s="388"/>
      <c r="Y169" s="15"/>
      <c r="Z169" s="15"/>
      <c r="AA169" s="15"/>
    </row>
    <row r="170" spans="1:27" ht="12" customHeight="1" x14ac:dyDescent="0.2">
      <c r="D170" s="181"/>
      <c r="E170" s="181"/>
      <c r="F170" s="181"/>
      <c r="G170" s="181"/>
      <c r="H170" s="181"/>
      <c r="I170" s="181"/>
      <c r="J170" s="181"/>
      <c r="K170" s="181"/>
      <c r="L170" s="181"/>
      <c r="M170" s="181"/>
      <c r="N170" s="181"/>
      <c r="O170" s="181"/>
      <c r="P170" s="181"/>
      <c r="Q170" s="181"/>
      <c r="R170" s="181"/>
      <c r="S170" s="181"/>
      <c r="T170" s="182"/>
      <c r="V170" s="6"/>
      <c r="W170" s="6"/>
      <c r="X170" s="388"/>
      <c r="Y170" s="15"/>
      <c r="Z170" s="15"/>
      <c r="AA170" s="15"/>
    </row>
    <row r="171" spans="1:27" ht="12" customHeight="1" x14ac:dyDescent="0.2">
      <c r="A171" s="179">
        <v>2</v>
      </c>
      <c r="B171" s="183" t="s">
        <v>83</v>
      </c>
      <c r="C171" s="6" t="s">
        <v>167</v>
      </c>
      <c r="D171" s="6"/>
      <c r="H171" s="6"/>
      <c r="K171" s="6"/>
      <c r="N171" s="6"/>
      <c r="T171" s="135"/>
      <c r="V171" s="6"/>
      <c r="W171" s="6"/>
      <c r="X171" s="388"/>
      <c r="Y171" s="15"/>
      <c r="Z171" s="15"/>
      <c r="AA171" s="15"/>
    </row>
    <row r="172" spans="1:27" ht="12" customHeight="1" x14ac:dyDescent="0.2">
      <c r="A172" s="179"/>
      <c r="B172" s="183"/>
      <c r="D172" s="6"/>
      <c r="H172" s="6"/>
      <c r="K172" s="6"/>
      <c r="N172" s="6"/>
      <c r="T172" s="135"/>
      <c r="V172" s="6"/>
      <c r="W172" s="6"/>
      <c r="X172" s="388"/>
      <c r="Y172" s="15"/>
      <c r="Z172" s="15"/>
      <c r="AA172" s="15"/>
    </row>
    <row r="173" spans="1:27" ht="12" customHeight="1" x14ac:dyDescent="0.2">
      <c r="A173" s="179">
        <v>3</v>
      </c>
      <c r="B173" s="183" t="s">
        <v>84</v>
      </c>
      <c r="C173" s="6" t="s">
        <v>85</v>
      </c>
    </row>
    <row r="174" spans="1:27" ht="12" customHeight="1" thickBot="1" x14ac:dyDescent="0.25"/>
    <row r="175" spans="1:27" ht="12" customHeight="1" x14ac:dyDescent="0.2">
      <c r="B175" s="481" t="s">
        <v>86</v>
      </c>
      <c r="C175" s="483"/>
      <c r="D175" s="483"/>
      <c r="E175" s="483"/>
      <c r="F175" s="483"/>
      <c r="G175" s="483"/>
      <c r="H175" s="483"/>
      <c r="I175" s="483"/>
      <c r="J175" s="483"/>
      <c r="K175" s="483"/>
      <c r="L175" s="483"/>
      <c r="M175" s="483"/>
      <c r="N175" s="483"/>
      <c r="O175" s="483"/>
      <c r="P175" s="483"/>
      <c r="Q175" s="483"/>
      <c r="R175" s="483"/>
      <c r="S175" s="483"/>
      <c r="T175" s="714"/>
      <c r="U175" s="416"/>
      <c r="V175" s="416"/>
      <c r="W175" s="416"/>
      <c r="X175" s="505"/>
      <c r="Y175" s="15"/>
      <c r="Z175" s="15"/>
      <c r="AA175" s="15"/>
    </row>
    <row r="176" spans="1:27" ht="12" customHeight="1" x14ac:dyDescent="0.2">
      <c r="B176" s="484"/>
      <c r="C176" s="801" t="s">
        <v>87</v>
      </c>
      <c r="D176" s="801"/>
      <c r="E176" s="801"/>
      <c r="F176" s="801"/>
      <c r="G176" s="801"/>
      <c r="H176" s="801"/>
      <c r="I176" s="801"/>
      <c r="J176" s="801"/>
      <c r="K176" s="801"/>
      <c r="L176" s="801"/>
      <c r="M176" s="801"/>
      <c r="N176" s="801"/>
      <c r="O176" s="801"/>
      <c r="P176" s="801"/>
      <c r="Q176" s="801"/>
      <c r="R176" s="801"/>
      <c r="S176" s="801"/>
      <c r="T176" s="801"/>
      <c r="U176" s="801"/>
      <c r="V176" s="181"/>
      <c r="W176" s="181"/>
      <c r="X176" s="490"/>
      <c r="Y176" s="15"/>
      <c r="Z176" s="15"/>
      <c r="AA176" s="15"/>
    </row>
    <row r="177" spans="2:27" ht="12" customHeight="1" x14ac:dyDescent="0.2">
      <c r="B177" s="484"/>
      <c r="C177" s="801"/>
      <c r="D177" s="801"/>
      <c r="E177" s="801"/>
      <c r="F177" s="801"/>
      <c r="G177" s="801"/>
      <c r="H177" s="801"/>
      <c r="I177" s="801"/>
      <c r="J177" s="801"/>
      <c r="K177" s="801"/>
      <c r="L177" s="801"/>
      <c r="M177" s="801"/>
      <c r="N177" s="801"/>
      <c r="O177" s="801"/>
      <c r="P177" s="801"/>
      <c r="Q177" s="801"/>
      <c r="R177" s="801"/>
      <c r="S177" s="801"/>
      <c r="T177" s="801"/>
      <c r="U177" s="801"/>
      <c r="V177" s="181"/>
      <c r="W177" s="181"/>
      <c r="X177" s="490"/>
      <c r="Y177" s="15"/>
      <c r="Z177" s="15"/>
      <c r="AA177" s="15"/>
    </row>
    <row r="178" spans="2:27" ht="12" customHeight="1" x14ac:dyDescent="0.2">
      <c r="B178" s="484"/>
      <c r="G178" s="15"/>
      <c r="H178" s="6"/>
      <c r="J178" s="15"/>
      <c r="K178" s="6"/>
      <c r="O178" s="177"/>
      <c r="P178" s="184"/>
      <c r="Q178" s="177"/>
      <c r="R178" s="177"/>
      <c r="S178" s="177"/>
      <c r="T178" s="135"/>
      <c r="V178" s="6"/>
      <c r="W178" s="6"/>
      <c r="X178" s="506"/>
      <c r="Y178" s="15"/>
      <c r="Z178" s="15"/>
      <c r="AA178" s="15"/>
    </row>
    <row r="179" spans="2:27" ht="12" customHeight="1" x14ac:dyDescent="0.2">
      <c r="B179" s="484"/>
      <c r="C179" s="15"/>
      <c r="E179" s="16"/>
      <c r="F179" s="707" t="s">
        <v>269</v>
      </c>
      <c r="G179" s="185"/>
      <c r="H179" s="186"/>
      <c r="I179" s="186"/>
      <c r="J179" s="185"/>
      <c r="K179" s="186"/>
      <c r="L179" s="186"/>
      <c r="M179" s="186"/>
      <c r="N179" s="185"/>
      <c r="O179" s="187"/>
      <c r="P179" s="184"/>
      <c r="Q179" s="177"/>
      <c r="R179" s="177"/>
      <c r="S179" s="177"/>
      <c r="T179" s="135"/>
      <c r="V179" s="6"/>
      <c r="W179" s="6"/>
      <c r="X179" s="506"/>
      <c r="Y179" s="15"/>
      <c r="Z179" s="15"/>
      <c r="AA179" s="15"/>
    </row>
    <row r="180" spans="2:27" ht="12" customHeight="1" x14ac:dyDescent="0.2">
      <c r="B180" s="484"/>
      <c r="C180" s="15"/>
      <c r="E180" s="16"/>
      <c r="F180" s="707"/>
      <c r="G180" s="15"/>
      <c r="H180" s="6"/>
      <c r="J180" s="15"/>
      <c r="K180" s="6"/>
      <c r="O180" s="177"/>
      <c r="P180" s="184"/>
      <c r="Q180" s="177"/>
      <c r="R180" s="177"/>
      <c r="S180" s="177"/>
      <c r="T180" s="135"/>
      <c r="V180" s="6"/>
      <c r="W180" s="6"/>
      <c r="X180" s="506"/>
      <c r="Y180" s="15"/>
      <c r="Z180" s="15"/>
      <c r="AA180" s="15"/>
    </row>
    <row r="181" spans="2:27" ht="12" customHeight="1" x14ac:dyDescent="0.2">
      <c r="B181" s="484"/>
      <c r="C181" s="15"/>
      <c r="E181" s="16"/>
      <c r="F181" s="707" t="s">
        <v>88</v>
      </c>
      <c r="G181" s="185"/>
      <c r="H181" s="186"/>
      <c r="I181" s="186"/>
      <c r="J181" s="185"/>
      <c r="K181" s="186"/>
      <c r="L181" s="186"/>
      <c r="M181" s="186"/>
      <c r="N181" s="185"/>
      <c r="O181" s="187"/>
      <c r="P181" s="184"/>
      <c r="Q181" s="177"/>
      <c r="R181" s="177"/>
      <c r="S181" s="177"/>
      <c r="T181" s="135"/>
      <c r="V181" s="6"/>
      <c r="W181" s="6"/>
      <c r="X181" s="506"/>
      <c r="Y181" s="15"/>
      <c r="Z181" s="15"/>
      <c r="AA181" s="15"/>
    </row>
    <row r="182" spans="2:27" ht="12" customHeight="1" x14ac:dyDescent="0.2">
      <c r="B182" s="484"/>
      <c r="C182" s="15"/>
      <c r="E182" s="16"/>
      <c r="F182" s="707"/>
      <c r="G182" s="15"/>
      <c r="H182" s="6"/>
      <c r="J182" s="15"/>
      <c r="K182" s="6"/>
      <c r="O182" s="177"/>
      <c r="P182" s="184"/>
      <c r="Q182" s="177"/>
      <c r="R182" s="177"/>
      <c r="S182" s="177"/>
      <c r="T182" s="135"/>
      <c r="V182" s="6"/>
      <c r="W182" s="6"/>
      <c r="X182" s="506"/>
      <c r="Y182" s="15"/>
      <c r="Z182" s="15"/>
      <c r="AA182" s="15"/>
    </row>
    <row r="183" spans="2:27" ht="12" customHeight="1" x14ac:dyDescent="0.2">
      <c r="B183" s="484"/>
      <c r="C183" s="15"/>
      <c r="E183" s="16"/>
      <c r="F183" s="707" t="s">
        <v>89</v>
      </c>
      <c r="G183" s="185"/>
      <c r="H183" s="186"/>
      <c r="I183" s="186"/>
      <c r="J183" s="185"/>
      <c r="K183" s="186"/>
      <c r="L183" s="186"/>
      <c r="M183" s="186"/>
      <c r="N183" s="185"/>
      <c r="O183" s="187"/>
      <c r="P183" s="184"/>
      <c r="Q183" s="177"/>
      <c r="R183" s="177"/>
      <c r="S183" s="177"/>
      <c r="T183" s="135"/>
      <c r="V183" s="6"/>
      <c r="W183" s="6"/>
      <c r="X183" s="506"/>
      <c r="Y183" s="15"/>
      <c r="Z183" s="15"/>
      <c r="AA183" s="15"/>
    </row>
    <row r="184" spans="2:27" ht="12" customHeight="1" x14ac:dyDescent="0.2">
      <c r="B184" s="484"/>
      <c r="C184" s="15"/>
      <c r="E184" s="16"/>
      <c r="F184" s="707"/>
      <c r="G184" s="15"/>
      <c r="H184" s="6"/>
      <c r="J184" s="15"/>
      <c r="K184" s="6"/>
      <c r="O184" s="177"/>
      <c r="P184" s="184"/>
      <c r="Q184" s="177"/>
      <c r="R184" s="177"/>
      <c r="S184" s="177"/>
      <c r="T184" s="135"/>
      <c r="V184" s="6"/>
      <c r="W184" s="6"/>
      <c r="X184" s="506"/>
      <c r="Y184" s="15"/>
      <c r="Z184" s="15"/>
      <c r="AA184" s="15"/>
    </row>
    <row r="185" spans="2:27" ht="12" customHeight="1" x14ac:dyDescent="0.2">
      <c r="B185" s="484"/>
      <c r="C185" s="15"/>
      <c r="E185" s="16"/>
      <c r="F185" s="707" t="s">
        <v>4</v>
      </c>
      <c r="G185" s="185"/>
      <c r="H185" s="186"/>
      <c r="I185" s="186"/>
      <c r="J185" s="185"/>
      <c r="K185" s="186"/>
      <c r="L185" s="186"/>
      <c r="M185" s="186"/>
      <c r="N185" s="185"/>
      <c r="O185" s="187"/>
      <c r="P185" s="184"/>
      <c r="Q185" s="177"/>
      <c r="R185" s="177"/>
      <c r="S185" s="177"/>
      <c r="T185" s="135"/>
      <c r="V185" s="6"/>
      <c r="W185" s="6"/>
      <c r="X185" s="506"/>
      <c r="Y185" s="15"/>
      <c r="Z185" s="15"/>
      <c r="AA185" s="15"/>
    </row>
    <row r="186" spans="2:27" ht="12" customHeight="1" thickBot="1" x14ac:dyDescent="0.25">
      <c r="B186" s="485"/>
      <c r="C186" s="12"/>
      <c r="D186" s="11"/>
      <c r="E186" s="12"/>
      <c r="F186" s="12"/>
      <c r="G186" s="11"/>
      <c r="H186" s="12"/>
      <c r="I186" s="12"/>
      <c r="J186" s="11"/>
      <c r="K186" s="12"/>
      <c r="L186" s="12"/>
      <c r="M186" s="12"/>
      <c r="N186" s="11"/>
      <c r="O186" s="488"/>
      <c r="P186" s="489"/>
      <c r="Q186" s="488"/>
      <c r="R186" s="488"/>
      <c r="S186" s="488"/>
      <c r="T186" s="715"/>
      <c r="U186" s="12"/>
      <c r="V186" s="12"/>
      <c r="W186" s="12"/>
      <c r="X186" s="507"/>
      <c r="Y186" s="15"/>
      <c r="Z186" s="15"/>
      <c r="AA186" s="15"/>
    </row>
    <row r="187" spans="2:27" ht="12" customHeight="1" x14ac:dyDescent="0.2"/>
  </sheetData>
  <mergeCells count="20">
    <mergeCell ref="A56:B56"/>
    <mergeCell ref="C176:U177"/>
    <mergeCell ref="A66:B66"/>
    <mergeCell ref="A74:B74"/>
    <mergeCell ref="A86:B86"/>
    <mergeCell ref="A150:B150"/>
    <mergeCell ref="A129:B129"/>
    <mergeCell ref="A115:B115"/>
    <mergeCell ref="A96:B96"/>
    <mergeCell ref="G3:O3"/>
    <mergeCell ref="U4:X4"/>
    <mergeCell ref="A45:B45"/>
    <mergeCell ref="Q4:S4"/>
    <mergeCell ref="G4:I4"/>
    <mergeCell ref="M4:O4"/>
    <mergeCell ref="J4:L4"/>
    <mergeCell ref="A7:B7"/>
    <mergeCell ref="A19:B19"/>
    <mergeCell ref="C4:E4"/>
    <mergeCell ref="A5:B5"/>
  </mergeCells>
  <phoneticPr fontId="2" type="noConversion"/>
  <dataValidations count="3">
    <dataValidation type="list" allowBlank="1" showInputMessage="1" showErrorMessage="1" sqref="X3" xr:uid="{00000000-0002-0000-0000-000000000000}">
      <formula1>$Y$1:$Y$8</formula1>
    </dataValidation>
    <dataValidation type="list" allowBlank="1" showInputMessage="1" showErrorMessage="1" sqref="V149" xr:uid="{43927AF3-21B3-4722-A5DD-CAA6F4BD173C}">
      <formula1>$Z$138:$Z$138</formula1>
    </dataValidation>
    <dataValidation type="list" allowBlank="1" showInputMessage="1" showErrorMessage="1" sqref="V142:V148" xr:uid="{348316B1-D25F-4EF0-AE42-F301FA27B436}">
      <formula1>$Z$142:$Z$143</formula1>
    </dataValidation>
  </dataValidations>
  <hyperlinks>
    <hyperlink ref="X56" r:id="rId1" display="Excess PE  Spaces Policy" xr:uid="{1204DD9B-2536-4AF9-9570-CB9B442DB14A}"/>
    <hyperlink ref="X7" r:id="rId2" xr:uid="{7CB14771-BFE4-4AE9-B3DF-2BF40753D51B}"/>
    <hyperlink ref="U4:X4" r:id="rId3" display="https://www.massschoolbuildings.org/index.php/building/Ed_Facility_Planning" xr:uid="{49BBAEBB-91A8-4557-81C6-054B140B1450}"/>
    <hyperlink ref="X12" r:id="rId4" display="Refer to STE Guidelines for Additional information" xr:uid="{DF921A96-A84E-453F-9B46-BF5188B2A2BA}"/>
    <hyperlink ref="X11" r:id="rId5" display="Refer to STE Guidelines for Additional information" xr:uid="{E3B24381-1CCF-4D9D-93E8-B6263A35DAB3}"/>
  </hyperlinks>
  <printOptions horizontalCentered="1"/>
  <pageMargins left="0.25" right="0.25" top="0.5" bottom="0.5" header="0.25" footer="0.25"/>
  <pageSetup paperSize="3" scale="54" fitToHeight="0" pageOrder="overThenDown" orientation="landscape" r:id="rId6"/>
  <headerFooter scaleWithDoc="0" alignWithMargins="0">
    <oddHeader>&amp;R&amp;"-,Regular"&amp;8&amp;K000000Revised June 2023</oddHeader>
    <oddFooter>&amp;C&amp;"-,Regular"&amp;8&amp;A&amp;R&amp;"-,Regular"&amp;8&amp;P</oddFooter>
  </headerFooter>
  <rowBreaks count="1" manualBreakCount="1">
    <brk id="65" max="16383" man="1"/>
  </rowBreaks>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AA209"/>
  <sheetViews>
    <sheetView view="pageBreakPreview" zoomScaleNormal="70" zoomScaleSheetLayoutView="100" zoomScalePageLayoutView="80" workbookViewId="0">
      <pane ySplit="2" topLeftCell="A3" activePane="bottomLeft" state="frozen"/>
      <selection pane="bottomLeft" activeCell="B4" sqref="B4"/>
    </sheetView>
  </sheetViews>
  <sheetFormatPr defaultColWidth="9.140625" defaultRowHeight="11.25" x14ac:dyDescent="0.2"/>
  <cols>
    <col min="1" max="1" width="2.85546875" style="180" customWidth="1"/>
    <col min="2" max="2" width="40.85546875" style="15" customWidth="1"/>
    <col min="3" max="3" width="8.85546875" style="81" customWidth="1"/>
    <col min="4" max="4" width="8.85546875" style="210" customWidth="1"/>
    <col min="5" max="5" width="8.85546875" style="81" customWidth="1"/>
    <col min="6" max="6" width="2.85546875" style="6" customWidth="1"/>
    <col min="7" max="7" width="8.85546875" style="81" customWidth="1"/>
    <col min="8" max="8" width="8.85546875" style="210" customWidth="1"/>
    <col min="9" max="10" width="8.85546875" style="81" customWidth="1"/>
    <col min="11" max="11" width="8.85546875" style="210" customWidth="1"/>
    <col min="12" max="12" width="8.85546875" style="81" customWidth="1"/>
    <col min="13" max="13" width="8.85546875" style="6" customWidth="1"/>
    <col min="14" max="14" width="8.85546875" style="15" customWidth="1"/>
    <col min="15" max="15" width="8.85546875" style="6" customWidth="1"/>
    <col min="16" max="16" width="2.85546875" style="6" customWidth="1"/>
    <col min="17" max="19" width="8.85546875" style="6" customWidth="1"/>
    <col min="20" max="20" width="2.85546875" style="6" customWidth="1"/>
    <col min="21" max="21" width="8.85546875" style="6" customWidth="1"/>
    <col min="22" max="22" width="8.85546875" style="15" customWidth="1"/>
    <col min="23" max="23" width="8.85546875" style="177" customWidth="1"/>
    <col min="24" max="24" width="40.85546875" style="135" customWidth="1"/>
    <col min="25" max="25" width="9.42578125" style="6" customWidth="1"/>
    <col min="26" max="26" width="7.140625" style="15" customWidth="1"/>
    <col min="27" max="16384" width="9.140625" style="15"/>
  </cols>
  <sheetData>
    <row r="1" spans="1:27" s="8" customFormat="1" ht="15.75" x14ac:dyDescent="0.2">
      <c r="A1" s="4" t="s">
        <v>90</v>
      </c>
      <c r="B1" s="5"/>
      <c r="C1" s="5"/>
      <c r="D1" s="5"/>
      <c r="E1" s="5"/>
      <c r="F1" s="5"/>
      <c r="G1" s="5"/>
      <c r="H1" s="5"/>
      <c r="I1" s="5"/>
      <c r="J1" s="5"/>
      <c r="K1" s="5"/>
      <c r="L1" s="5"/>
      <c r="M1" s="5"/>
      <c r="N1" s="5"/>
      <c r="O1" s="5"/>
      <c r="P1" s="5"/>
      <c r="Q1" s="5"/>
      <c r="R1" s="5"/>
      <c r="S1" s="5"/>
      <c r="T1" s="5"/>
      <c r="U1" s="5"/>
      <c r="V1" s="5"/>
      <c r="W1" s="5"/>
      <c r="X1" s="5"/>
      <c r="Y1" s="6" t="s">
        <v>1</v>
      </c>
    </row>
    <row r="2" spans="1:27" s="8" customFormat="1" ht="12" thickBot="1" x14ac:dyDescent="0.25">
      <c r="A2" s="5"/>
      <c r="B2" s="9"/>
      <c r="C2" s="9"/>
      <c r="D2" s="9"/>
      <c r="E2" s="9"/>
      <c r="F2" s="9"/>
      <c r="G2" s="9"/>
      <c r="H2" s="9"/>
      <c r="I2" s="9"/>
      <c r="J2" s="9"/>
      <c r="K2" s="9"/>
      <c r="L2" s="9"/>
      <c r="M2" s="9"/>
      <c r="N2" s="9"/>
      <c r="O2" s="9"/>
      <c r="P2" s="9"/>
      <c r="Q2" s="9"/>
      <c r="R2" s="9"/>
      <c r="S2" s="9"/>
      <c r="T2" s="9"/>
      <c r="U2" s="9"/>
      <c r="V2" s="188"/>
      <c r="W2" s="9"/>
      <c r="X2" s="7"/>
      <c r="Y2" s="6" t="s">
        <v>2</v>
      </c>
    </row>
    <row r="3" spans="1:27" ht="24.75" customHeight="1" thickBot="1" x14ac:dyDescent="0.25">
      <c r="A3" s="189"/>
      <c r="B3" s="190"/>
      <c r="C3" s="191"/>
      <c r="D3" s="192"/>
      <c r="E3" s="191"/>
      <c r="F3" s="193"/>
      <c r="G3" s="809" t="s">
        <v>3</v>
      </c>
      <c r="H3" s="810"/>
      <c r="I3" s="810"/>
      <c r="J3" s="810"/>
      <c r="K3" s="810"/>
      <c r="L3" s="810"/>
      <c r="M3" s="810"/>
      <c r="N3" s="810"/>
      <c r="O3" s="811"/>
      <c r="P3" s="194"/>
      <c r="Q3" s="194"/>
      <c r="R3" s="194"/>
      <c r="S3" s="194"/>
      <c r="T3" s="194"/>
      <c r="V3" s="14" t="s">
        <v>4</v>
      </c>
      <c r="W3" s="735" t="s">
        <v>5</v>
      </c>
      <c r="X3" s="135" t="s">
        <v>1</v>
      </c>
      <c r="Y3" s="6" t="s">
        <v>6</v>
      </c>
    </row>
    <row r="4" spans="1:27" ht="34.5" customHeight="1" thickBot="1" x14ac:dyDescent="0.25">
      <c r="A4" s="195"/>
      <c r="B4" s="718" t="s">
        <v>7</v>
      </c>
      <c r="C4" s="794" t="s">
        <v>8</v>
      </c>
      <c r="D4" s="797"/>
      <c r="E4" s="798"/>
      <c r="F4" s="701"/>
      <c r="G4" s="794" t="s">
        <v>9</v>
      </c>
      <c r="H4" s="795"/>
      <c r="I4" s="796"/>
      <c r="J4" s="794" t="s">
        <v>10</v>
      </c>
      <c r="K4" s="795"/>
      <c r="L4" s="796"/>
      <c r="M4" s="794" t="s">
        <v>11</v>
      </c>
      <c r="N4" s="795"/>
      <c r="O4" s="796"/>
      <c r="P4" s="15"/>
      <c r="Q4" s="794" t="s">
        <v>12</v>
      </c>
      <c r="R4" s="795"/>
      <c r="S4" s="796"/>
      <c r="T4" s="705"/>
      <c r="U4" s="789" t="s">
        <v>252</v>
      </c>
      <c r="V4" s="790"/>
      <c r="W4" s="790"/>
      <c r="X4" s="791"/>
      <c r="Y4" s="6" t="s">
        <v>13</v>
      </c>
    </row>
    <row r="5" spans="1:27" s="203" customFormat="1" ht="44.25" customHeight="1" thickBot="1" x14ac:dyDescent="0.25">
      <c r="A5" s="812" t="s">
        <v>14</v>
      </c>
      <c r="B5" s="813"/>
      <c r="C5" s="196" t="s">
        <v>172</v>
      </c>
      <c r="D5" s="197" t="s">
        <v>322</v>
      </c>
      <c r="E5" s="198" t="s">
        <v>15</v>
      </c>
      <c r="F5" s="702"/>
      <c r="G5" s="196" t="s">
        <v>172</v>
      </c>
      <c r="H5" s="197" t="s">
        <v>322</v>
      </c>
      <c r="I5" s="198" t="s">
        <v>15</v>
      </c>
      <c r="J5" s="196" t="s">
        <v>172</v>
      </c>
      <c r="K5" s="197" t="s">
        <v>322</v>
      </c>
      <c r="L5" s="198" t="s">
        <v>15</v>
      </c>
      <c r="M5" s="196" t="s">
        <v>172</v>
      </c>
      <c r="N5" s="197" t="s">
        <v>322</v>
      </c>
      <c r="O5" s="198" t="s">
        <v>15</v>
      </c>
      <c r="P5" s="702"/>
      <c r="Q5" s="723" t="s">
        <v>172</v>
      </c>
      <c r="R5" s="197" t="s">
        <v>322</v>
      </c>
      <c r="S5" s="722" t="s">
        <v>15</v>
      </c>
      <c r="T5" s="702"/>
      <c r="U5" s="199" t="s">
        <v>172</v>
      </c>
      <c r="V5" s="784" t="s">
        <v>322</v>
      </c>
      <c r="W5" s="201" t="s">
        <v>15</v>
      </c>
      <c r="X5" s="202" t="s">
        <v>179</v>
      </c>
      <c r="Y5" s="6" t="s">
        <v>16</v>
      </c>
    </row>
    <row r="6" spans="1:27" ht="12" customHeight="1" x14ac:dyDescent="0.2">
      <c r="A6" s="204"/>
      <c r="B6" s="205"/>
      <c r="C6" s="206"/>
      <c r="D6" s="207"/>
      <c r="E6" s="208"/>
      <c r="F6" s="193"/>
      <c r="G6" s="206"/>
      <c r="H6" s="207"/>
      <c r="I6" s="208"/>
      <c r="J6" s="206"/>
      <c r="K6" s="207"/>
      <c r="L6" s="208"/>
      <c r="M6" s="206"/>
      <c r="N6" s="207"/>
      <c r="O6" s="209"/>
      <c r="P6" s="193"/>
      <c r="Q6" s="21"/>
      <c r="R6" s="22"/>
      <c r="S6" s="23"/>
      <c r="T6" s="193"/>
      <c r="U6" s="24"/>
      <c r="V6" s="25"/>
      <c r="W6" s="26"/>
      <c r="X6" s="459"/>
      <c r="Y6" s="6" t="s">
        <v>17</v>
      </c>
      <c r="Z6" s="210"/>
    </row>
    <row r="7" spans="1:27" s="216" customFormat="1" ht="18" customHeight="1" x14ac:dyDescent="0.2">
      <c r="A7" s="805" t="s">
        <v>18</v>
      </c>
      <c r="B7" s="806"/>
      <c r="C7" s="560"/>
      <c r="D7" s="567"/>
      <c r="E7" s="211">
        <f>SUM(E8:E22)</f>
        <v>0</v>
      </c>
      <c r="F7" s="703"/>
      <c r="G7" s="560"/>
      <c r="H7" s="567"/>
      <c r="I7" s="211">
        <f>SUM(I8:I22)</f>
        <v>0</v>
      </c>
      <c r="J7" s="560"/>
      <c r="K7" s="567"/>
      <c r="L7" s="211">
        <f>SUM(L8:L22)</f>
        <v>0</v>
      </c>
      <c r="M7" s="560"/>
      <c r="N7" s="567"/>
      <c r="O7" s="211">
        <f>SUM(O8:O22)</f>
        <v>0</v>
      </c>
      <c r="P7" s="212"/>
      <c r="Q7" s="561"/>
      <c r="R7" s="558"/>
      <c r="S7" s="215" t="e">
        <f>O7-W7</f>
        <v>#DIV/0!</v>
      </c>
      <c r="T7" s="212"/>
      <c r="U7" s="562"/>
      <c r="V7" s="770"/>
      <c r="W7" s="211" t="e">
        <f>SUM(W8:W22)</f>
        <v>#DIV/0!</v>
      </c>
      <c r="X7" s="724" t="s">
        <v>231</v>
      </c>
      <c r="Y7" s="144" t="s">
        <v>19</v>
      </c>
    </row>
    <row r="8" spans="1:27" s="218" customFormat="1" ht="12" customHeight="1" x14ac:dyDescent="0.2">
      <c r="A8" s="32" t="s">
        <v>24</v>
      </c>
      <c r="B8" s="67"/>
      <c r="C8" s="33"/>
      <c r="D8" s="34"/>
      <c r="E8" s="35"/>
      <c r="F8" s="6"/>
      <c r="G8" s="33"/>
      <c r="H8" s="34"/>
      <c r="I8" s="35"/>
      <c r="J8" s="33"/>
      <c r="K8" s="34"/>
      <c r="L8" s="35"/>
      <c r="M8" s="33"/>
      <c r="N8" s="34"/>
      <c r="O8" s="35"/>
      <c r="P8" s="6"/>
      <c r="Q8" s="33"/>
      <c r="R8" s="34"/>
      <c r="S8" s="35"/>
      <c r="T8" s="6"/>
      <c r="U8" s="33"/>
      <c r="V8" s="34"/>
      <c r="W8" s="35"/>
      <c r="X8" s="491"/>
      <c r="Y8" s="34" t="s">
        <v>20</v>
      </c>
      <c r="Z8" s="34"/>
      <c r="AA8" s="34"/>
    </row>
    <row r="9" spans="1:27" ht="33.75" x14ac:dyDescent="0.2">
      <c r="A9" s="227"/>
      <c r="B9" s="228" t="s">
        <v>253</v>
      </c>
      <c r="C9" s="229"/>
      <c r="D9" s="230"/>
      <c r="E9" s="50">
        <f t="shared" ref="E9:E16" si="0">C9*D9</f>
        <v>0</v>
      </c>
      <c r="F9" s="193"/>
      <c r="G9" s="231"/>
      <c r="H9" s="230"/>
      <c r="I9" s="50">
        <f t="shared" ref="I9:I16" si="1">G9*H9</f>
        <v>0</v>
      </c>
      <c r="J9" s="229"/>
      <c r="K9" s="230"/>
      <c r="L9" s="50">
        <f t="shared" ref="L9:L16" si="2">J9*K9</f>
        <v>0</v>
      </c>
      <c r="M9" s="93">
        <f t="shared" ref="M9:M16" si="3">G9+J9</f>
        <v>0</v>
      </c>
      <c r="N9" s="94">
        <f t="shared" ref="N9:N16" si="4">H9+K9</f>
        <v>0</v>
      </c>
      <c r="O9" s="90">
        <f t="shared" ref="O9:O16" si="5">I9+L9</f>
        <v>0</v>
      </c>
      <c r="Q9" s="51">
        <f t="shared" ref="Q9:Q17" si="6">M9-U9</f>
        <v>-1200</v>
      </c>
      <c r="R9" s="52" t="e">
        <f t="shared" ref="R9:R17" si="7">N9-V9</f>
        <v>#DIV/0!</v>
      </c>
      <c r="S9" s="50" t="e">
        <f t="shared" ref="S9:S17" si="8">O9-W9</f>
        <v>#DIV/0!</v>
      </c>
      <c r="U9" s="51">
        <v>1200</v>
      </c>
      <c r="V9" s="94" t="e">
        <f>ROUND((W165/18),0)</f>
        <v>#DIV/0!</v>
      </c>
      <c r="W9" s="232" t="e">
        <f t="shared" ref="W9:W15" si="9">V9*U9</f>
        <v>#DIV/0!</v>
      </c>
      <c r="X9" s="53" t="s">
        <v>255</v>
      </c>
      <c r="Y9" s="81"/>
      <c r="Z9" s="210"/>
    </row>
    <row r="10" spans="1:27" ht="22.5" x14ac:dyDescent="0.2">
      <c r="A10" s="227"/>
      <c r="B10" s="228" t="s">
        <v>254</v>
      </c>
      <c r="C10" s="229"/>
      <c r="D10" s="230"/>
      <c r="E10" s="50">
        <f t="shared" si="0"/>
        <v>0</v>
      </c>
      <c r="F10" s="193"/>
      <c r="G10" s="231"/>
      <c r="H10" s="230"/>
      <c r="I10" s="50">
        <f t="shared" si="1"/>
        <v>0</v>
      </c>
      <c r="J10" s="229"/>
      <c r="K10" s="230"/>
      <c r="L10" s="50">
        <f t="shared" si="2"/>
        <v>0</v>
      </c>
      <c r="M10" s="93">
        <f t="shared" si="3"/>
        <v>0</v>
      </c>
      <c r="N10" s="94">
        <f t="shared" si="4"/>
        <v>0</v>
      </c>
      <c r="O10" s="90">
        <f t="shared" si="5"/>
        <v>0</v>
      </c>
      <c r="Q10" s="51">
        <f t="shared" si="6"/>
        <v>-950</v>
      </c>
      <c r="R10" s="52" t="e">
        <f t="shared" si="7"/>
        <v>#DIV/0!</v>
      </c>
      <c r="S10" s="50" t="e">
        <f t="shared" si="8"/>
        <v>#DIV/0!</v>
      </c>
      <c r="U10" s="51">
        <v>950</v>
      </c>
      <c r="V10" s="94" t="e">
        <f>ROUND(((W166+W167))/23,0)</f>
        <v>#DIV/0!</v>
      </c>
      <c r="W10" s="232" t="e">
        <f t="shared" si="9"/>
        <v>#DIV/0!</v>
      </c>
      <c r="X10" s="53" t="s">
        <v>302</v>
      </c>
      <c r="Y10" s="81"/>
      <c r="Z10" s="210"/>
    </row>
    <row r="11" spans="1:27" s="152" customFormat="1" ht="24" customHeight="1" x14ac:dyDescent="0.2">
      <c r="A11" s="233"/>
      <c r="B11" s="700" t="s">
        <v>249</v>
      </c>
      <c r="C11" s="235"/>
      <c r="D11" s="236"/>
      <c r="E11" s="40">
        <f t="shared" si="0"/>
        <v>0</v>
      </c>
      <c r="F11" s="193"/>
      <c r="G11" s="220"/>
      <c r="H11" s="236"/>
      <c r="I11" s="40">
        <f t="shared" si="1"/>
        <v>0</v>
      </c>
      <c r="J11" s="235"/>
      <c r="K11" s="236"/>
      <c r="L11" s="40">
        <f t="shared" si="2"/>
        <v>0</v>
      </c>
      <c r="M11" s="223">
        <f t="shared" si="3"/>
        <v>0</v>
      </c>
      <c r="N11" s="224">
        <f t="shared" si="4"/>
        <v>0</v>
      </c>
      <c r="O11" s="222">
        <f t="shared" si="5"/>
        <v>0</v>
      </c>
      <c r="P11" s="6"/>
      <c r="Q11" s="42">
        <f t="shared" si="6"/>
        <v>-1080</v>
      </c>
      <c r="R11" s="43">
        <f t="shared" si="7"/>
        <v>0</v>
      </c>
      <c r="S11" s="40">
        <f t="shared" si="8"/>
        <v>0</v>
      </c>
      <c r="T11" s="6"/>
      <c r="U11" s="42">
        <v>1080</v>
      </c>
      <c r="V11" s="249">
        <v>0</v>
      </c>
      <c r="W11" s="237">
        <f t="shared" si="9"/>
        <v>0</v>
      </c>
      <c r="X11" s="726" t="s">
        <v>257</v>
      </c>
      <c r="Y11" s="238"/>
      <c r="Z11" s="226"/>
    </row>
    <row r="12" spans="1:27" s="152" customFormat="1" ht="37.35" customHeight="1" x14ac:dyDescent="0.2">
      <c r="A12" s="233"/>
      <c r="B12" s="234" t="s">
        <v>303</v>
      </c>
      <c r="C12" s="235"/>
      <c r="D12" s="236"/>
      <c r="E12" s="40">
        <f t="shared" si="0"/>
        <v>0</v>
      </c>
      <c r="F12" s="193"/>
      <c r="G12" s="220"/>
      <c r="H12" s="236"/>
      <c r="I12" s="40">
        <f t="shared" si="1"/>
        <v>0</v>
      </c>
      <c r="J12" s="235"/>
      <c r="K12" s="236"/>
      <c r="L12" s="40">
        <f t="shared" si="2"/>
        <v>0</v>
      </c>
      <c r="M12" s="223">
        <f t="shared" si="3"/>
        <v>0</v>
      </c>
      <c r="N12" s="224">
        <f t="shared" si="4"/>
        <v>0</v>
      </c>
      <c r="O12" s="222">
        <f t="shared" si="5"/>
        <v>0</v>
      </c>
      <c r="P12" s="6"/>
      <c r="Q12" s="42">
        <f t="shared" si="6"/>
        <v>-120</v>
      </c>
      <c r="R12" s="43">
        <f t="shared" si="7"/>
        <v>0</v>
      </c>
      <c r="S12" s="40">
        <f t="shared" si="8"/>
        <v>0</v>
      </c>
      <c r="T12" s="6"/>
      <c r="U12" s="42">
        <v>120</v>
      </c>
      <c r="V12" s="249">
        <v>0</v>
      </c>
      <c r="W12" s="237">
        <f t="shared" si="9"/>
        <v>0</v>
      </c>
      <c r="X12" s="726" t="s">
        <v>258</v>
      </c>
      <c r="Y12" s="238"/>
      <c r="Z12" s="226"/>
    </row>
    <row r="13" spans="1:27" ht="12" customHeight="1" x14ac:dyDescent="0.2">
      <c r="A13" s="239"/>
      <c r="B13" s="228" t="s">
        <v>304</v>
      </c>
      <c r="C13" s="240"/>
      <c r="D13" s="241"/>
      <c r="E13" s="50">
        <f t="shared" si="0"/>
        <v>0</v>
      </c>
      <c r="F13" s="193"/>
      <c r="G13" s="229"/>
      <c r="H13" s="241"/>
      <c r="I13" s="50">
        <f t="shared" si="1"/>
        <v>0</v>
      </c>
      <c r="J13" s="240"/>
      <c r="K13" s="241"/>
      <c r="L13" s="50">
        <f t="shared" si="2"/>
        <v>0</v>
      </c>
      <c r="M13" s="93">
        <f t="shared" si="3"/>
        <v>0</v>
      </c>
      <c r="N13" s="94">
        <f t="shared" si="4"/>
        <v>0</v>
      </c>
      <c r="O13" s="90">
        <f t="shared" si="5"/>
        <v>0</v>
      </c>
      <c r="Q13" s="51">
        <f t="shared" si="6"/>
        <v>-900</v>
      </c>
      <c r="R13" s="52" t="e">
        <f t="shared" si="7"/>
        <v>#DIV/0!</v>
      </c>
      <c r="S13" s="50" t="e">
        <f t="shared" si="8"/>
        <v>#DIV/0!</v>
      </c>
      <c r="U13" s="51">
        <v>900</v>
      </c>
      <c r="V13" s="94" t="e">
        <f>(ROUND(W168/23/0.85,0)-($V$14)-($V$54))</f>
        <v>#DIV/0!</v>
      </c>
      <c r="W13" s="232" t="e">
        <f t="shared" si="9"/>
        <v>#DIV/0!</v>
      </c>
      <c r="X13" s="242" t="s">
        <v>274</v>
      </c>
      <c r="Y13" s="81"/>
      <c r="Z13" s="210"/>
    </row>
    <row r="14" spans="1:27" ht="49.35" customHeight="1" x14ac:dyDescent="0.2">
      <c r="A14" s="239"/>
      <c r="B14" s="243" t="s">
        <v>272</v>
      </c>
      <c r="C14" s="240"/>
      <c r="D14" s="241"/>
      <c r="E14" s="50">
        <f t="shared" si="0"/>
        <v>0</v>
      </c>
      <c r="F14" s="193"/>
      <c r="G14" s="231"/>
      <c r="H14" s="241"/>
      <c r="I14" s="50">
        <f t="shared" si="1"/>
        <v>0</v>
      </c>
      <c r="J14" s="240"/>
      <c r="K14" s="241"/>
      <c r="L14" s="50">
        <f t="shared" si="2"/>
        <v>0</v>
      </c>
      <c r="M14" s="93">
        <f t="shared" si="3"/>
        <v>0</v>
      </c>
      <c r="N14" s="94">
        <f t="shared" si="4"/>
        <v>0</v>
      </c>
      <c r="O14" s="90">
        <f t="shared" si="5"/>
        <v>0</v>
      </c>
      <c r="Q14" s="51">
        <f t="shared" si="6"/>
        <v>-1440</v>
      </c>
      <c r="R14" s="52" t="e">
        <f t="shared" si="7"/>
        <v>#DIV/0!</v>
      </c>
      <c r="S14" s="50" t="e">
        <f t="shared" si="8"/>
        <v>#DIV/0!</v>
      </c>
      <c r="U14" s="244">
        <v>1440</v>
      </c>
      <c r="V14" s="104" t="e">
        <f>ROUNDUP(((W168/23/0.85))*(5/30),0)</f>
        <v>#DIV/0!</v>
      </c>
      <c r="W14" s="232" t="e">
        <f t="shared" si="9"/>
        <v>#DIV/0!</v>
      </c>
      <c r="X14" s="739" t="s">
        <v>277</v>
      </c>
      <c r="Y14" s="81"/>
      <c r="Z14" s="210"/>
    </row>
    <row r="15" spans="1:27" ht="22.5" x14ac:dyDescent="0.2">
      <c r="A15" s="227"/>
      <c r="B15" s="228" t="s">
        <v>91</v>
      </c>
      <c r="C15" s="240"/>
      <c r="D15" s="241"/>
      <c r="E15" s="50">
        <f t="shared" si="0"/>
        <v>0</v>
      </c>
      <c r="F15" s="210"/>
      <c r="G15" s="240"/>
      <c r="H15" s="241"/>
      <c r="I15" s="50">
        <f t="shared" si="1"/>
        <v>0</v>
      </c>
      <c r="J15" s="240"/>
      <c r="K15" s="241"/>
      <c r="L15" s="50">
        <f t="shared" si="2"/>
        <v>0</v>
      </c>
      <c r="M15" s="93">
        <f t="shared" si="3"/>
        <v>0</v>
      </c>
      <c r="N15" s="94">
        <f t="shared" si="4"/>
        <v>0</v>
      </c>
      <c r="O15" s="90">
        <f t="shared" si="5"/>
        <v>0</v>
      </c>
      <c r="Q15" s="51">
        <f t="shared" si="6"/>
        <v>-200</v>
      </c>
      <c r="R15" s="52" t="e">
        <f t="shared" si="7"/>
        <v>#DIV/0!</v>
      </c>
      <c r="S15" s="50" t="e">
        <f t="shared" si="8"/>
        <v>#DIV/0!</v>
      </c>
      <c r="U15" s="244">
        <v>200</v>
      </c>
      <c r="V15" s="92" t="e">
        <f>V14</f>
        <v>#DIV/0!</v>
      </c>
      <c r="W15" s="232" t="e">
        <f t="shared" si="9"/>
        <v>#DIV/0!</v>
      </c>
      <c r="X15" s="492" t="s">
        <v>176</v>
      </c>
      <c r="Y15" s="81"/>
      <c r="Z15" s="210"/>
    </row>
    <row r="16" spans="1:27" ht="12" customHeight="1" x14ac:dyDescent="0.2">
      <c r="A16" s="246"/>
      <c r="B16" s="89" t="s">
        <v>273</v>
      </c>
      <c r="C16" s="240"/>
      <c r="D16" s="241"/>
      <c r="E16" s="50">
        <f t="shared" si="0"/>
        <v>0</v>
      </c>
      <c r="F16" s="193"/>
      <c r="G16" s="240"/>
      <c r="H16" s="241"/>
      <c r="I16" s="50">
        <f t="shared" si="1"/>
        <v>0</v>
      </c>
      <c r="J16" s="240"/>
      <c r="K16" s="241"/>
      <c r="L16" s="50">
        <f t="shared" si="2"/>
        <v>0</v>
      </c>
      <c r="M16" s="93">
        <f t="shared" si="3"/>
        <v>0</v>
      </c>
      <c r="N16" s="94">
        <f t="shared" si="4"/>
        <v>0</v>
      </c>
      <c r="O16" s="90">
        <f t="shared" si="5"/>
        <v>0</v>
      </c>
      <c r="Q16" s="51">
        <f t="shared" si="6"/>
        <v>-150</v>
      </c>
      <c r="R16" s="52">
        <f t="shared" si="7"/>
        <v>-1</v>
      </c>
      <c r="S16" s="50">
        <f t="shared" si="8"/>
        <v>-150</v>
      </c>
      <c r="U16" s="51">
        <v>150</v>
      </c>
      <c r="V16" s="52">
        <v>1</v>
      </c>
      <c r="W16" s="232">
        <f>V16*U16</f>
        <v>150</v>
      </c>
      <c r="X16" s="492" t="s">
        <v>177</v>
      </c>
      <c r="Y16" s="81"/>
      <c r="Z16" s="210"/>
    </row>
    <row r="17" spans="1:27" s="152" customFormat="1" ht="12" customHeight="1" x14ac:dyDescent="0.2">
      <c r="A17" s="57"/>
      <c r="B17" s="699" t="s">
        <v>22</v>
      </c>
      <c r="C17" s="42"/>
      <c r="D17" s="43"/>
      <c r="E17" s="40">
        <f t="shared" ref="E17" si="10">C17*D17</f>
        <v>0</v>
      </c>
      <c r="F17" s="6"/>
      <c r="G17" s="247"/>
      <c r="H17" s="248"/>
      <c r="I17" s="222">
        <f t="shared" ref="I17" si="11">G17*H17</f>
        <v>0</v>
      </c>
      <c r="J17" s="247"/>
      <c r="K17" s="248"/>
      <c r="L17" s="222">
        <f t="shared" ref="L17" si="12">J17*K17</f>
        <v>0</v>
      </c>
      <c r="M17" s="223">
        <f t="shared" ref="M17:O17" si="13">G17+J17</f>
        <v>0</v>
      </c>
      <c r="N17" s="224">
        <f t="shared" si="13"/>
        <v>0</v>
      </c>
      <c r="O17" s="222">
        <f t="shared" si="13"/>
        <v>0</v>
      </c>
      <c r="P17" s="6"/>
      <c r="Q17" s="42">
        <f t="shared" si="6"/>
        <v>0</v>
      </c>
      <c r="R17" s="43">
        <f t="shared" si="7"/>
        <v>0</v>
      </c>
      <c r="S17" s="40">
        <f t="shared" si="8"/>
        <v>0</v>
      </c>
      <c r="T17" s="6"/>
      <c r="U17" s="247"/>
      <c r="V17" s="249"/>
      <c r="W17" s="250"/>
      <c r="X17" s="743"/>
      <c r="Y17" s="41"/>
      <c r="Z17" s="41"/>
      <c r="AA17" s="41"/>
    </row>
    <row r="18" spans="1:27" s="152" customFormat="1" ht="12" customHeight="1" x14ac:dyDescent="0.2">
      <c r="A18" s="57"/>
      <c r="B18" s="699" t="s">
        <v>22</v>
      </c>
      <c r="C18" s="42"/>
      <c r="D18" s="43"/>
      <c r="E18" s="40">
        <f t="shared" ref="E18:E21" si="14">C18*D18</f>
        <v>0</v>
      </c>
      <c r="F18" s="6"/>
      <c r="G18" s="247"/>
      <c r="H18" s="248"/>
      <c r="I18" s="222">
        <f t="shared" ref="I18:I21" si="15">G18*H18</f>
        <v>0</v>
      </c>
      <c r="J18" s="247"/>
      <c r="K18" s="248"/>
      <c r="L18" s="222">
        <f t="shared" ref="L18:L21" si="16">J18*K18</f>
        <v>0</v>
      </c>
      <c r="M18" s="223">
        <f t="shared" ref="M18:M21" si="17">G18+J18</f>
        <v>0</v>
      </c>
      <c r="N18" s="224">
        <f t="shared" ref="N18:N21" si="18">H18+K18</f>
        <v>0</v>
      </c>
      <c r="O18" s="222">
        <f t="shared" ref="O18:O21" si="19">I18+L18</f>
        <v>0</v>
      </c>
      <c r="P18" s="6"/>
      <c r="Q18" s="42">
        <f t="shared" ref="Q18:Q21" si="20">M18-U18</f>
        <v>0</v>
      </c>
      <c r="R18" s="43">
        <f t="shared" ref="R18:R21" si="21">N18-V18</f>
        <v>0</v>
      </c>
      <c r="S18" s="40">
        <f t="shared" ref="S18:S21" si="22">O18-W18</f>
        <v>0</v>
      </c>
      <c r="T18" s="6"/>
      <c r="U18" s="247"/>
      <c r="V18" s="249"/>
      <c r="W18" s="250"/>
      <c r="X18" s="743"/>
      <c r="Y18" s="41"/>
      <c r="Z18" s="41"/>
      <c r="AA18" s="41"/>
    </row>
    <row r="19" spans="1:27" s="152" customFormat="1" ht="12" customHeight="1" x14ac:dyDescent="0.2">
      <c r="A19" s="57"/>
      <c r="B19" s="699" t="s">
        <v>22</v>
      </c>
      <c r="C19" s="42"/>
      <c r="D19" s="43"/>
      <c r="E19" s="40">
        <f t="shared" si="14"/>
        <v>0</v>
      </c>
      <c r="F19" s="6"/>
      <c r="G19" s="247"/>
      <c r="H19" s="248"/>
      <c r="I19" s="222">
        <f t="shared" si="15"/>
        <v>0</v>
      </c>
      <c r="J19" s="247"/>
      <c r="K19" s="248"/>
      <c r="L19" s="222">
        <f t="shared" si="16"/>
        <v>0</v>
      </c>
      <c r="M19" s="223">
        <f t="shared" si="17"/>
        <v>0</v>
      </c>
      <c r="N19" s="224">
        <f t="shared" si="18"/>
        <v>0</v>
      </c>
      <c r="O19" s="222">
        <f t="shared" si="19"/>
        <v>0</v>
      </c>
      <c r="P19" s="6"/>
      <c r="Q19" s="42">
        <f t="shared" si="20"/>
        <v>0</v>
      </c>
      <c r="R19" s="43">
        <f t="shared" si="21"/>
        <v>0</v>
      </c>
      <c r="S19" s="40">
        <f t="shared" si="22"/>
        <v>0</v>
      </c>
      <c r="T19" s="6"/>
      <c r="U19" s="247"/>
      <c r="V19" s="249"/>
      <c r="W19" s="250"/>
      <c r="X19" s="743"/>
      <c r="Y19" s="41"/>
      <c r="Z19" s="41"/>
      <c r="AA19" s="41"/>
    </row>
    <row r="20" spans="1:27" s="152" customFormat="1" ht="12" customHeight="1" x14ac:dyDescent="0.2">
      <c r="A20" s="57"/>
      <c r="B20" s="699" t="s">
        <v>22</v>
      </c>
      <c r="C20" s="42"/>
      <c r="D20" s="43"/>
      <c r="E20" s="40">
        <f t="shared" si="14"/>
        <v>0</v>
      </c>
      <c r="F20" s="6"/>
      <c r="G20" s="247"/>
      <c r="H20" s="248"/>
      <c r="I20" s="222">
        <f t="shared" si="15"/>
        <v>0</v>
      </c>
      <c r="J20" s="247"/>
      <c r="K20" s="248"/>
      <c r="L20" s="222">
        <f t="shared" si="16"/>
        <v>0</v>
      </c>
      <c r="M20" s="223">
        <f t="shared" si="17"/>
        <v>0</v>
      </c>
      <c r="N20" s="224">
        <f t="shared" si="18"/>
        <v>0</v>
      </c>
      <c r="O20" s="222">
        <f t="shared" si="19"/>
        <v>0</v>
      </c>
      <c r="P20" s="6"/>
      <c r="Q20" s="42">
        <f t="shared" si="20"/>
        <v>0</v>
      </c>
      <c r="R20" s="43">
        <f t="shared" si="21"/>
        <v>0</v>
      </c>
      <c r="S20" s="40">
        <f t="shared" si="22"/>
        <v>0</v>
      </c>
      <c r="T20" s="6"/>
      <c r="U20" s="247"/>
      <c r="V20" s="249"/>
      <c r="W20" s="250"/>
      <c r="X20" s="743"/>
      <c r="Y20" s="41"/>
      <c r="Z20" s="41"/>
      <c r="AA20" s="41"/>
    </row>
    <row r="21" spans="1:27" s="152" customFormat="1" ht="12" customHeight="1" x14ac:dyDescent="0.2">
      <c r="A21" s="57"/>
      <c r="B21" s="699" t="s">
        <v>22</v>
      </c>
      <c r="C21" s="42"/>
      <c r="D21" s="43"/>
      <c r="E21" s="40">
        <f t="shared" si="14"/>
        <v>0</v>
      </c>
      <c r="F21" s="6"/>
      <c r="G21" s="247"/>
      <c r="H21" s="248"/>
      <c r="I21" s="222">
        <f t="shared" si="15"/>
        <v>0</v>
      </c>
      <c r="J21" s="247"/>
      <c r="K21" s="248"/>
      <c r="L21" s="222">
        <f t="shared" si="16"/>
        <v>0</v>
      </c>
      <c r="M21" s="223">
        <f t="shared" si="17"/>
        <v>0</v>
      </c>
      <c r="N21" s="224">
        <f t="shared" si="18"/>
        <v>0</v>
      </c>
      <c r="O21" s="222">
        <f t="shared" si="19"/>
        <v>0</v>
      </c>
      <c r="P21" s="6"/>
      <c r="Q21" s="42">
        <f t="shared" si="20"/>
        <v>0</v>
      </c>
      <c r="R21" s="43">
        <f t="shared" si="21"/>
        <v>0</v>
      </c>
      <c r="S21" s="40">
        <f t="shared" si="22"/>
        <v>0</v>
      </c>
      <c r="T21" s="6"/>
      <c r="U21" s="247"/>
      <c r="V21" s="249"/>
      <c r="W21" s="250"/>
      <c r="X21" s="743"/>
      <c r="Y21" s="41"/>
      <c r="Z21" s="41"/>
      <c r="AA21" s="41"/>
    </row>
    <row r="22" spans="1:27" ht="12" customHeight="1" x14ac:dyDescent="0.2">
      <c r="A22" s="239"/>
      <c r="B22" s="251"/>
      <c r="C22" s="240"/>
      <c r="D22" s="241"/>
      <c r="E22" s="252"/>
      <c r="F22" s="193"/>
      <c r="G22" s="240"/>
      <c r="H22" s="241"/>
      <c r="I22" s="253"/>
      <c r="J22" s="240"/>
      <c r="K22" s="241"/>
      <c r="L22" s="253"/>
      <c r="M22" s="231"/>
      <c r="N22" s="254"/>
      <c r="O22" s="255"/>
      <c r="P22" s="193"/>
      <c r="Q22" s="256"/>
      <c r="R22" s="193"/>
      <c r="S22" s="257"/>
      <c r="T22" s="193"/>
      <c r="U22" s="244"/>
      <c r="V22" s="94"/>
      <c r="W22" s="232"/>
      <c r="X22" s="492"/>
      <c r="Y22" s="81"/>
      <c r="Z22" s="210"/>
    </row>
    <row r="23" spans="1:27" s="216" customFormat="1" ht="18" customHeight="1" x14ac:dyDescent="0.2">
      <c r="A23" s="805" t="s">
        <v>23</v>
      </c>
      <c r="B23" s="806"/>
      <c r="C23" s="503"/>
      <c r="D23" s="570"/>
      <c r="E23" s="211">
        <f>SUM(E24:E51)</f>
        <v>0</v>
      </c>
      <c r="F23" s="703"/>
      <c r="G23" s="560"/>
      <c r="H23" s="569"/>
      <c r="I23" s="211">
        <f>SUM(I24:I51)</f>
        <v>0</v>
      </c>
      <c r="J23" s="560"/>
      <c r="K23" s="569"/>
      <c r="L23" s="211">
        <f>SUM(L24:L51)</f>
        <v>0</v>
      </c>
      <c r="M23" s="560"/>
      <c r="N23" s="569"/>
      <c r="O23" s="258">
        <f>SUM(O24:O51)</f>
        <v>0</v>
      </c>
      <c r="P23" s="259"/>
      <c r="Q23" s="561"/>
      <c r="R23" s="558"/>
      <c r="S23" s="215" t="e">
        <f>O23-W23</f>
        <v>#DIV/0!</v>
      </c>
      <c r="T23" s="259"/>
      <c r="U23" s="562"/>
      <c r="V23" s="568"/>
      <c r="W23" s="211" t="e">
        <f>SUM(W24:W51)</f>
        <v>#DIV/0!</v>
      </c>
      <c r="X23" s="771" t="s">
        <v>115</v>
      </c>
      <c r="Y23" s="260"/>
    </row>
    <row r="24" spans="1:27" s="218" customFormat="1" ht="12" customHeight="1" x14ac:dyDescent="0.2">
      <c r="A24" s="32" t="s">
        <v>24</v>
      </c>
      <c r="B24" s="67"/>
      <c r="C24" s="426"/>
      <c r="D24" s="501"/>
      <c r="E24" s="35"/>
      <c r="F24" s="6"/>
      <c r="G24" s="33"/>
      <c r="H24" s="34"/>
      <c r="I24" s="35"/>
      <c r="J24" s="33"/>
      <c r="K24" s="34"/>
      <c r="L24" s="35"/>
      <c r="M24" s="33"/>
      <c r="N24" s="34"/>
      <c r="O24" s="35"/>
      <c r="P24" s="6"/>
      <c r="Q24" s="33"/>
      <c r="R24" s="34"/>
      <c r="S24" s="35"/>
      <c r="T24" s="6"/>
      <c r="U24" s="33"/>
      <c r="V24" s="34"/>
      <c r="W24" s="35"/>
      <c r="X24" s="491"/>
      <c r="Y24" s="34"/>
      <c r="Z24" s="34"/>
      <c r="AA24" s="34"/>
    </row>
    <row r="25" spans="1:27" ht="36" customHeight="1" x14ac:dyDescent="0.2">
      <c r="A25" s="261"/>
      <c r="B25" s="262" t="s">
        <v>305</v>
      </c>
      <c r="C25" s="231"/>
      <c r="D25" s="254"/>
      <c r="E25" s="90">
        <f t="shared" ref="E25:E31" si="23">C25*D25</f>
        <v>0</v>
      </c>
      <c r="F25" s="193"/>
      <c r="G25" s="231"/>
      <c r="H25" s="254"/>
      <c r="I25" s="90">
        <f t="shared" ref="I25:I31" si="24">G25*H25</f>
        <v>0</v>
      </c>
      <c r="J25" s="231"/>
      <c r="K25" s="254"/>
      <c r="L25" s="90">
        <f t="shared" ref="L25:L31" si="25">J25*K25</f>
        <v>0</v>
      </c>
      <c r="M25" s="93">
        <f t="shared" ref="M25:O31" si="26">G25+J25</f>
        <v>0</v>
      </c>
      <c r="N25" s="94">
        <f t="shared" si="26"/>
        <v>0</v>
      </c>
      <c r="O25" s="90">
        <f t="shared" si="26"/>
        <v>0</v>
      </c>
      <c r="Q25" s="93">
        <f t="shared" ref="Q25:S36" si="27">M25-U25</f>
        <v>-950</v>
      </c>
      <c r="R25" s="94" t="e">
        <f t="shared" si="27"/>
        <v>#DIV/0!</v>
      </c>
      <c r="S25" s="90" t="e">
        <f t="shared" si="27"/>
        <v>#DIV/0!</v>
      </c>
      <c r="U25" s="93">
        <v>950</v>
      </c>
      <c r="V25" s="94" t="e">
        <f>ROUNDUP((W166+W167)*0.08/12,0)</f>
        <v>#DIV/0!</v>
      </c>
      <c r="W25" s="263" t="e">
        <f t="shared" ref="W25:W31" si="28">V25*U25</f>
        <v>#DIV/0!</v>
      </c>
      <c r="X25" s="290" t="s">
        <v>306</v>
      </c>
      <c r="Y25" s="81"/>
      <c r="Z25" s="210"/>
    </row>
    <row r="26" spans="1:27" ht="36" customHeight="1" x14ac:dyDescent="0.2">
      <c r="A26" s="261"/>
      <c r="B26" s="262" t="s">
        <v>307</v>
      </c>
      <c r="C26" s="231"/>
      <c r="D26" s="254"/>
      <c r="E26" s="50">
        <f t="shared" si="23"/>
        <v>0</v>
      </c>
      <c r="F26" s="193"/>
      <c r="G26" s="231"/>
      <c r="H26" s="254"/>
      <c r="I26" s="50">
        <f t="shared" si="24"/>
        <v>0</v>
      </c>
      <c r="J26" s="231"/>
      <c r="K26" s="254"/>
      <c r="L26" s="50">
        <f t="shared" si="25"/>
        <v>0</v>
      </c>
      <c r="M26" s="93">
        <f t="shared" si="26"/>
        <v>0</v>
      </c>
      <c r="N26" s="94">
        <f t="shared" si="26"/>
        <v>0</v>
      </c>
      <c r="O26" s="90">
        <f t="shared" si="26"/>
        <v>0</v>
      </c>
      <c r="Q26" s="51">
        <f t="shared" si="27"/>
        <v>-950</v>
      </c>
      <c r="R26" s="52" t="e">
        <f t="shared" si="27"/>
        <v>#DIV/0!</v>
      </c>
      <c r="S26" s="50" t="e">
        <f t="shared" si="27"/>
        <v>#DIV/0!</v>
      </c>
      <c r="U26" s="93">
        <v>950</v>
      </c>
      <c r="V26" s="94" t="e">
        <f>ROUNDUP(((W166+W167)*0.08)/12,0)</f>
        <v>#DIV/0!</v>
      </c>
      <c r="W26" s="232" t="e">
        <f t="shared" si="28"/>
        <v>#DIV/0!</v>
      </c>
      <c r="X26" s="290" t="s">
        <v>308</v>
      </c>
      <c r="Y26" s="81"/>
      <c r="Z26" s="210"/>
    </row>
    <row r="27" spans="1:27" ht="12" customHeight="1" x14ac:dyDescent="0.2">
      <c r="A27" s="261"/>
      <c r="B27" s="262" t="s">
        <v>309</v>
      </c>
      <c r="C27" s="231"/>
      <c r="D27" s="254"/>
      <c r="E27" s="50">
        <f t="shared" si="23"/>
        <v>0</v>
      </c>
      <c r="F27" s="193"/>
      <c r="G27" s="231"/>
      <c r="H27" s="254"/>
      <c r="I27" s="50">
        <f t="shared" si="24"/>
        <v>0</v>
      </c>
      <c r="J27" s="231"/>
      <c r="K27" s="254"/>
      <c r="L27" s="50">
        <f t="shared" si="25"/>
        <v>0</v>
      </c>
      <c r="M27" s="93">
        <f t="shared" si="26"/>
        <v>0</v>
      </c>
      <c r="N27" s="94">
        <f t="shared" si="26"/>
        <v>0</v>
      </c>
      <c r="O27" s="90">
        <f t="shared" si="26"/>
        <v>0</v>
      </c>
      <c r="Q27" s="51">
        <f t="shared" si="27"/>
        <v>-60</v>
      </c>
      <c r="R27" s="52" t="e">
        <f t="shared" si="27"/>
        <v>#DIV/0!</v>
      </c>
      <c r="S27" s="50" t="e">
        <f t="shared" si="27"/>
        <v>#DIV/0!</v>
      </c>
      <c r="U27" s="93">
        <v>60</v>
      </c>
      <c r="V27" s="94" t="e">
        <f>V25</f>
        <v>#DIV/0!</v>
      </c>
      <c r="W27" s="232" t="e">
        <f t="shared" si="28"/>
        <v>#DIV/0!</v>
      </c>
      <c r="X27" s="290"/>
      <c r="Y27" s="81"/>
      <c r="Z27" s="210"/>
    </row>
    <row r="28" spans="1:27" ht="12" customHeight="1" x14ac:dyDescent="0.2">
      <c r="A28" s="261"/>
      <c r="B28" s="262" t="s">
        <v>310</v>
      </c>
      <c r="C28" s="231"/>
      <c r="D28" s="254"/>
      <c r="E28" s="50">
        <f t="shared" si="23"/>
        <v>0</v>
      </c>
      <c r="F28" s="193"/>
      <c r="G28" s="231"/>
      <c r="H28" s="254"/>
      <c r="I28" s="50">
        <f t="shared" si="24"/>
        <v>0</v>
      </c>
      <c r="J28" s="231"/>
      <c r="K28" s="254"/>
      <c r="L28" s="50">
        <f t="shared" si="25"/>
        <v>0</v>
      </c>
      <c r="M28" s="93">
        <f t="shared" si="26"/>
        <v>0</v>
      </c>
      <c r="N28" s="94">
        <f t="shared" si="26"/>
        <v>0</v>
      </c>
      <c r="O28" s="90">
        <f t="shared" si="26"/>
        <v>0</v>
      </c>
      <c r="Q28" s="51">
        <f t="shared" si="27"/>
        <v>-60</v>
      </c>
      <c r="R28" s="52" t="e">
        <f t="shared" si="27"/>
        <v>#DIV/0!</v>
      </c>
      <c r="S28" s="50" t="e">
        <f t="shared" si="27"/>
        <v>#DIV/0!</v>
      </c>
      <c r="U28" s="93">
        <v>60</v>
      </c>
      <c r="V28" s="94" t="e">
        <f>V26</f>
        <v>#DIV/0!</v>
      </c>
      <c r="W28" s="232" t="e">
        <f t="shared" si="28"/>
        <v>#DIV/0!</v>
      </c>
      <c r="X28" s="290"/>
      <c r="Y28" s="81"/>
      <c r="Z28" s="210"/>
    </row>
    <row r="29" spans="1:27" ht="12" customHeight="1" x14ac:dyDescent="0.2">
      <c r="A29" s="261"/>
      <c r="B29" s="262" t="s">
        <v>311</v>
      </c>
      <c r="C29" s="231"/>
      <c r="D29" s="254"/>
      <c r="E29" s="50">
        <f t="shared" si="23"/>
        <v>0</v>
      </c>
      <c r="F29" s="193"/>
      <c r="G29" s="231"/>
      <c r="H29" s="254"/>
      <c r="I29" s="50">
        <f t="shared" si="24"/>
        <v>0</v>
      </c>
      <c r="J29" s="231"/>
      <c r="K29" s="254"/>
      <c r="L29" s="50">
        <f t="shared" si="25"/>
        <v>0</v>
      </c>
      <c r="M29" s="93">
        <f t="shared" si="26"/>
        <v>0</v>
      </c>
      <c r="N29" s="94">
        <f t="shared" si="26"/>
        <v>0</v>
      </c>
      <c r="O29" s="90">
        <f t="shared" si="26"/>
        <v>0</v>
      </c>
      <c r="Q29" s="51">
        <f t="shared" si="27"/>
        <v>-500</v>
      </c>
      <c r="R29" s="52" t="e">
        <f t="shared" si="27"/>
        <v>#DIV/0!</v>
      </c>
      <c r="S29" s="50" t="e">
        <f t="shared" si="27"/>
        <v>#DIV/0!</v>
      </c>
      <c r="U29" s="93">
        <v>500</v>
      </c>
      <c r="V29" s="52" t="e">
        <f>ROUND((W166+W167)/200,0)</f>
        <v>#DIV/0!</v>
      </c>
      <c r="W29" s="232" t="e">
        <f t="shared" si="28"/>
        <v>#DIV/0!</v>
      </c>
      <c r="X29" s="290"/>
      <c r="Y29" s="81"/>
      <c r="Z29" s="210"/>
    </row>
    <row r="30" spans="1:27" ht="12" customHeight="1" x14ac:dyDescent="0.2">
      <c r="A30" s="261"/>
      <c r="B30" s="262" t="s">
        <v>312</v>
      </c>
      <c r="C30" s="231"/>
      <c r="D30" s="254"/>
      <c r="E30" s="50">
        <f t="shared" si="23"/>
        <v>0</v>
      </c>
      <c r="F30" s="193"/>
      <c r="G30" s="231"/>
      <c r="H30" s="254"/>
      <c r="I30" s="50">
        <f t="shared" si="24"/>
        <v>0</v>
      </c>
      <c r="J30" s="231"/>
      <c r="K30" s="254"/>
      <c r="L30" s="50">
        <f t="shared" si="25"/>
        <v>0</v>
      </c>
      <c r="M30" s="93">
        <f t="shared" si="26"/>
        <v>0</v>
      </c>
      <c r="N30" s="94">
        <f t="shared" si="26"/>
        <v>0</v>
      </c>
      <c r="O30" s="90">
        <f t="shared" si="26"/>
        <v>0</v>
      </c>
      <c r="Q30" s="51">
        <f t="shared" si="27"/>
        <v>-500</v>
      </c>
      <c r="R30" s="52" t="e">
        <f t="shared" si="27"/>
        <v>#DIV/0!</v>
      </c>
      <c r="S30" s="50" t="e">
        <f t="shared" si="27"/>
        <v>#DIV/0!</v>
      </c>
      <c r="U30" s="93">
        <v>500</v>
      </c>
      <c r="V30" s="52" t="e">
        <f>ROUND(((W168))/200,0)</f>
        <v>#DIV/0!</v>
      </c>
      <c r="W30" s="232" t="e">
        <f t="shared" si="28"/>
        <v>#DIV/0!</v>
      </c>
      <c r="X30" s="290"/>
      <c r="Y30" s="81"/>
      <c r="Z30" s="210"/>
    </row>
    <row r="31" spans="1:27" ht="12" customHeight="1" x14ac:dyDescent="0.2">
      <c r="A31" s="264"/>
      <c r="B31" s="243" t="s">
        <v>116</v>
      </c>
      <c r="C31" s="229"/>
      <c r="D31" s="230"/>
      <c r="E31" s="50">
        <f t="shared" si="23"/>
        <v>0</v>
      </c>
      <c r="F31" s="193"/>
      <c r="G31" s="229"/>
      <c r="H31" s="230"/>
      <c r="I31" s="50">
        <f t="shared" si="24"/>
        <v>0</v>
      </c>
      <c r="J31" s="229"/>
      <c r="K31" s="230"/>
      <c r="L31" s="50">
        <f t="shared" si="25"/>
        <v>0</v>
      </c>
      <c r="M31" s="93">
        <f t="shared" si="26"/>
        <v>0</v>
      </c>
      <c r="N31" s="94">
        <f t="shared" si="26"/>
        <v>0</v>
      </c>
      <c r="O31" s="90">
        <f t="shared" si="26"/>
        <v>0</v>
      </c>
      <c r="Q31" s="51">
        <f t="shared" si="27"/>
        <v>-500</v>
      </c>
      <c r="R31" s="52">
        <f t="shared" si="27"/>
        <v>-1</v>
      </c>
      <c r="S31" s="50">
        <f t="shared" si="27"/>
        <v>-500</v>
      </c>
      <c r="U31" s="51">
        <v>500</v>
      </c>
      <c r="V31" s="52">
        <f>IF(W164&lt;400,1,ROUND(1+(W164-400)/400,0))</f>
        <v>1</v>
      </c>
      <c r="W31" s="232">
        <f t="shared" si="28"/>
        <v>500</v>
      </c>
      <c r="X31" s="463" t="s">
        <v>26</v>
      </c>
      <c r="Y31" s="81"/>
      <c r="Z31" s="210"/>
    </row>
    <row r="32" spans="1:27" s="152" customFormat="1" ht="12" customHeight="1" x14ac:dyDescent="0.2">
      <c r="A32" s="57"/>
      <c r="B32" s="699" t="s">
        <v>22</v>
      </c>
      <c r="C32" s="42"/>
      <c r="D32" s="43"/>
      <c r="E32" s="40">
        <f t="shared" ref="E32:E36" si="29">C32*D32</f>
        <v>0</v>
      </c>
      <c r="F32" s="6"/>
      <c r="G32" s="247"/>
      <c r="H32" s="248"/>
      <c r="I32" s="222">
        <f t="shared" ref="I32:I36" si="30">G32*H32</f>
        <v>0</v>
      </c>
      <c r="J32" s="247"/>
      <c r="K32" s="248"/>
      <c r="L32" s="222">
        <f t="shared" ref="L32:L36" si="31">J32*K32</f>
        <v>0</v>
      </c>
      <c r="M32" s="223">
        <f t="shared" ref="M32:O36" si="32">G32+J32</f>
        <v>0</v>
      </c>
      <c r="N32" s="224">
        <f t="shared" si="32"/>
        <v>0</v>
      </c>
      <c r="O32" s="222">
        <f t="shared" si="32"/>
        <v>0</v>
      </c>
      <c r="P32" s="193"/>
      <c r="Q32" s="42">
        <f t="shared" si="27"/>
        <v>0</v>
      </c>
      <c r="R32" s="43">
        <f t="shared" si="27"/>
        <v>0</v>
      </c>
      <c r="S32" s="40">
        <f t="shared" si="27"/>
        <v>0</v>
      </c>
      <c r="T32" s="193"/>
      <c r="U32" s="247"/>
      <c r="V32" s="249"/>
      <c r="W32" s="250"/>
      <c r="X32" s="743"/>
      <c r="Y32" s="41"/>
      <c r="Z32" s="41"/>
      <c r="AA32" s="41"/>
    </row>
    <row r="33" spans="1:27" s="152" customFormat="1" ht="12" customHeight="1" x14ac:dyDescent="0.2">
      <c r="A33" s="57"/>
      <c r="B33" s="699" t="s">
        <v>22</v>
      </c>
      <c r="C33" s="42"/>
      <c r="D33" s="43"/>
      <c r="E33" s="40">
        <f t="shared" si="29"/>
        <v>0</v>
      </c>
      <c r="F33" s="6"/>
      <c r="G33" s="247"/>
      <c r="H33" s="248"/>
      <c r="I33" s="222">
        <f t="shared" si="30"/>
        <v>0</v>
      </c>
      <c r="J33" s="247"/>
      <c r="K33" s="248"/>
      <c r="L33" s="222">
        <f t="shared" si="31"/>
        <v>0</v>
      </c>
      <c r="M33" s="223">
        <f t="shared" si="32"/>
        <v>0</v>
      </c>
      <c r="N33" s="224">
        <f t="shared" si="32"/>
        <v>0</v>
      </c>
      <c r="O33" s="222">
        <f t="shared" si="32"/>
        <v>0</v>
      </c>
      <c r="P33" s="6"/>
      <c r="Q33" s="42">
        <f t="shared" si="27"/>
        <v>0</v>
      </c>
      <c r="R33" s="43">
        <f t="shared" si="27"/>
        <v>0</v>
      </c>
      <c r="S33" s="40">
        <f t="shared" si="27"/>
        <v>0</v>
      </c>
      <c r="T33" s="6"/>
      <c r="U33" s="247"/>
      <c r="V33" s="249"/>
      <c r="W33" s="250"/>
      <c r="X33" s="743"/>
      <c r="Y33" s="41"/>
      <c r="Z33" s="41"/>
      <c r="AA33" s="41"/>
    </row>
    <row r="34" spans="1:27" s="152" customFormat="1" ht="12" customHeight="1" x14ac:dyDescent="0.2">
      <c r="A34" s="57"/>
      <c r="B34" s="699" t="s">
        <v>22</v>
      </c>
      <c r="C34" s="42"/>
      <c r="D34" s="43"/>
      <c r="E34" s="40">
        <f t="shared" si="29"/>
        <v>0</v>
      </c>
      <c r="F34" s="6"/>
      <c r="G34" s="247"/>
      <c r="H34" s="248"/>
      <c r="I34" s="222">
        <f t="shared" si="30"/>
        <v>0</v>
      </c>
      <c r="J34" s="247"/>
      <c r="K34" s="248"/>
      <c r="L34" s="222">
        <f t="shared" si="31"/>
        <v>0</v>
      </c>
      <c r="M34" s="223">
        <f t="shared" si="32"/>
        <v>0</v>
      </c>
      <c r="N34" s="224">
        <f t="shared" si="32"/>
        <v>0</v>
      </c>
      <c r="O34" s="222">
        <f t="shared" si="32"/>
        <v>0</v>
      </c>
      <c r="P34" s="6"/>
      <c r="Q34" s="42">
        <f t="shared" si="27"/>
        <v>0</v>
      </c>
      <c r="R34" s="43">
        <f t="shared" si="27"/>
        <v>0</v>
      </c>
      <c r="S34" s="40">
        <f t="shared" si="27"/>
        <v>0</v>
      </c>
      <c r="T34" s="6"/>
      <c r="U34" s="247"/>
      <c r="V34" s="249"/>
      <c r="W34" s="250"/>
      <c r="X34" s="743"/>
      <c r="Y34" s="41"/>
      <c r="Z34" s="41"/>
      <c r="AA34" s="41"/>
    </row>
    <row r="35" spans="1:27" s="152" customFormat="1" ht="12" customHeight="1" x14ac:dyDescent="0.2">
      <c r="A35" s="57"/>
      <c r="B35" s="699" t="s">
        <v>22</v>
      </c>
      <c r="C35" s="42"/>
      <c r="D35" s="43"/>
      <c r="E35" s="40">
        <f t="shared" si="29"/>
        <v>0</v>
      </c>
      <c r="F35" s="6"/>
      <c r="G35" s="247"/>
      <c r="H35" s="248"/>
      <c r="I35" s="222">
        <f t="shared" si="30"/>
        <v>0</v>
      </c>
      <c r="J35" s="247"/>
      <c r="K35" s="248"/>
      <c r="L35" s="222">
        <f t="shared" si="31"/>
        <v>0</v>
      </c>
      <c r="M35" s="223">
        <f t="shared" si="32"/>
        <v>0</v>
      </c>
      <c r="N35" s="224">
        <f t="shared" si="32"/>
        <v>0</v>
      </c>
      <c r="O35" s="222">
        <f t="shared" si="32"/>
        <v>0</v>
      </c>
      <c r="P35" s="6"/>
      <c r="Q35" s="42">
        <f t="shared" si="27"/>
        <v>0</v>
      </c>
      <c r="R35" s="43">
        <f t="shared" si="27"/>
        <v>0</v>
      </c>
      <c r="S35" s="40">
        <f t="shared" si="27"/>
        <v>0</v>
      </c>
      <c r="T35" s="6"/>
      <c r="U35" s="247"/>
      <c r="V35" s="249"/>
      <c r="W35" s="250"/>
      <c r="X35" s="743"/>
      <c r="Y35" s="41"/>
      <c r="Z35" s="41"/>
      <c r="AA35" s="41"/>
    </row>
    <row r="36" spans="1:27" s="152" customFormat="1" ht="12" customHeight="1" x14ac:dyDescent="0.2">
      <c r="A36" s="57"/>
      <c r="B36" s="699" t="s">
        <v>22</v>
      </c>
      <c r="C36" s="42"/>
      <c r="D36" s="43"/>
      <c r="E36" s="40">
        <f t="shared" si="29"/>
        <v>0</v>
      </c>
      <c r="F36" s="6"/>
      <c r="G36" s="247"/>
      <c r="H36" s="248"/>
      <c r="I36" s="222">
        <f t="shared" si="30"/>
        <v>0</v>
      </c>
      <c r="J36" s="247"/>
      <c r="K36" s="248"/>
      <c r="L36" s="222">
        <f t="shared" si="31"/>
        <v>0</v>
      </c>
      <c r="M36" s="223">
        <f t="shared" si="32"/>
        <v>0</v>
      </c>
      <c r="N36" s="224">
        <f t="shared" si="32"/>
        <v>0</v>
      </c>
      <c r="O36" s="222">
        <f t="shared" si="32"/>
        <v>0</v>
      </c>
      <c r="P36" s="6"/>
      <c r="Q36" s="42">
        <f t="shared" si="27"/>
        <v>0</v>
      </c>
      <c r="R36" s="43">
        <f t="shared" si="27"/>
        <v>0</v>
      </c>
      <c r="S36" s="40">
        <f t="shared" si="27"/>
        <v>0</v>
      </c>
      <c r="T36" s="6"/>
      <c r="U36" s="247"/>
      <c r="V36" s="249"/>
      <c r="W36" s="250"/>
      <c r="X36" s="743"/>
      <c r="Y36" s="41"/>
      <c r="Z36" s="41"/>
      <c r="AA36" s="41"/>
    </row>
    <row r="37" spans="1:27" ht="12" customHeight="1" x14ac:dyDescent="0.2">
      <c r="A37" s="265"/>
      <c r="B37" s="60"/>
      <c r="C37" s="244"/>
      <c r="D37" s="268"/>
      <c r="E37" s="267"/>
      <c r="F37" s="193"/>
      <c r="G37" s="244"/>
      <c r="H37" s="268"/>
      <c r="I37" s="61"/>
      <c r="J37" s="244"/>
      <c r="K37" s="268"/>
      <c r="L37" s="61"/>
      <c r="M37" s="24"/>
      <c r="N37" s="62"/>
      <c r="O37" s="61"/>
      <c r="P37" s="193"/>
      <c r="Q37" s="269"/>
      <c r="S37" s="61"/>
      <c r="T37" s="193"/>
      <c r="U37" s="244"/>
      <c r="V37" s="270"/>
      <c r="W37" s="127"/>
      <c r="X37" s="772"/>
      <c r="Z37" s="6"/>
      <c r="AA37" s="6"/>
    </row>
    <row r="38" spans="1:27" s="218" customFormat="1" ht="12" customHeight="1" x14ac:dyDescent="0.2">
      <c r="A38" s="66"/>
      <c r="B38" s="78" t="s">
        <v>262</v>
      </c>
      <c r="C38" s="426"/>
      <c r="D38" s="501"/>
      <c r="E38" s="35"/>
      <c r="F38" s="193"/>
      <c r="G38" s="33"/>
      <c r="H38" s="34"/>
      <c r="I38" s="35"/>
      <c r="J38" s="33"/>
      <c r="K38" s="34"/>
      <c r="L38" s="35"/>
      <c r="M38" s="33"/>
      <c r="N38" s="34"/>
      <c r="O38" s="35"/>
      <c r="P38" s="193"/>
      <c r="Q38" s="33"/>
      <c r="R38" s="34"/>
      <c r="S38" s="35"/>
      <c r="T38" s="193"/>
      <c r="U38" s="33"/>
      <c r="V38" s="34"/>
      <c r="W38" s="35"/>
      <c r="X38" s="491"/>
      <c r="Y38" s="34"/>
      <c r="Z38" s="34"/>
      <c r="AA38" s="34"/>
    </row>
    <row r="39" spans="1:27" s="276" customFormat="1" ht="12" customHeight="1" x14ac:dyDescent="0.2">
      <c r="A39" s="38"/>
      <c r="B39" s="727" t="s">
        <v>22</v>
      </c>
      <c r="C39" s="223"/>
      <c r="D39" s="224"/>
      <c r="E39" s="222">
        <f t="shared" ref="E39:E43" si="33">C39*D39</f>
        <v>0</v>
      </c>
      <c r="F39" s="193"/>
      <c r="G39" s="223"/>
      <c r="H39" s="224"/>
      <c r="I39" s="222">
        <f t="shared" ref="I39:I43" si="34">G39*H39</f>
        <v>0</v>
      </c>
      <c r="J39" s="223"/>
      <c r="K39" s="224"/>
      <c r="L39" s="222">
        <f t="shared" ref="L39:L43" si="35">J39*K39</f>
        <v>0</v>
      </c>
      <c r="M39" s="223">
        <f t="shared" ref="M39:O43" si="36">G39+J39</f>
        <v>0</v>
      </c>
      <c r="N39" s="224">
        <f t="shared" si="36"/>
        <v>0</v>
      </c>
      <c r="O39" s="222">
        <f t="shared" si="36"/>
        <v>0</v>
      </c>
      <c r="P39" s="193"/>
      <c r="Q39" s="223">
        <f>M39-U39</f>
        <v>0</v>
      </c>
      <c r="R39" s="224">
        <f>N39-V39</f>
        <v>0</v>
      </c>
      <c r="S39" s="222">
        <f>O39-W39</f>
        <v>0</v>
      </c>
      <c r="T39" s="193"/>
      <c r="U39" s="272"/>
      <c r="V39" s="273"/>
      <c r="W39" s="274"/>
      <c r="X39" s="479"/>
      <c r="Z39" s="277"/>
      <c r="AA39" s="277"/>
    </row>
    <row r="40" spans="1:27" s="152" customFormat="1" ht="12" customHeight="1" x14ac:dyDescent="0.2">
      <c r="A40" s="57"/>
      <c r="B40" s="699" t="s">
        <v>22</v>
      </c>
      <c r="C40" s="42"/>
      <c r="D40" s="43"/>
      <c r="E40" s="40">
        <f t="shared" si="33"/>
        <v>0</v>
      </c>
      <c r="F40" s="6"/>
      <c r="G40" s="247"/>
      <c r="H40" s="248"/>
      <c r="I40" s="222">
        <f t="shared" si="34"/>
        <v>0</v>
      </c>
      <c r="J40" s="247"/>
      <c r="K40" s="248"/>
      <c r="L40" s="222">
        <f t="shared" si="35"/>
        <v>0</v>
      </c>
      <c r="M40" s="223">
        <f t="shared" si="36"/>
        <v>0</v>
      </c>
      <c r="N40" s="224">
        <f t="shared" si="36"/>
        <v>0</v>
      </c>
      <c r="O40" s="222">
        <f t="shared" si="36"/>
        <v>0</v>
      </c>
      <c r="P40" s="6"/>
      <c r="Q40" s="42">
        <f t="shared" ref="Q40:Q43" si="37">M40-U40</f>
        <v>0</v>
      </c>
      <c r="R40" s="43">
        <f t="shared" ref="R40:R43" si="38">N40-V40</f>
        <v>0</v>
      </c>
      <c r="S40" s="40">
        <f t="shared" ref="S40:S43" si="39">O40-W40</f>
        <v>0</v>
      </c>
      <c r="T40" s="6"/>
      <c r="U40" s="247"/>
      <c r="V40" s="249"/>
      <c r="W40" s="250"/>
      <c r="X40" s="743"/>
      <c r="Y40" s="41"/>
      <c r="Z40" s="41"/>
      <c r="AA40" s="41"/>
    </row>
    <row r="41" spans="1:27" s="152" customFormat="1" ht="12" customHeight="1" x14ac:dyDescent="0.2">
      <c r="A41" s="57"/>
      <c r="B41" s="699" t="s">
        <v>22</v>
      </c>
      <c r="C41" s="42"/>
      <c r="D41" s="43"/>
      <c r="E41" s="40">
        <f t="shared" si="33"/>
        <v>0</v>
      </c>
      <c r="F41" s="6"/>
      <c r="G41" s="247"/>
      <c r="H41" s="248"/>
      <c r="I41" s="222">
        <f t="shared" si="34"/>
        <v>0</v>
      </c>
      <c r="J41" s="247"/>
      <c r="K41" s="248"/>
      <c r="L41" s="222">
        <f t="shared" si="35"/>
        <v>0</v>
      </c>
      <c r="M41" s="223">
        <f t="shared" si="36"/>
        <v>0</v>
      </c>
      <c r="N41" s="224">
        <f t="shared" si="36"/>
        <v>0</v>
      </c>
      <c r="O41" s="222">
        <f t="shared" si="36"/>
        <v>0</v>
      </c>
      <c r="P41" s="6"/>
      <c r="Q41" s="42">
        <f t="shared" si="37"/>
        <v>0</v>
      </c>
      <c r="R41" s="43">
        <f t="shared" si="38"/>
        <v>0</v>
      </c>
      <c r="S41" s="40">
        <f t="shared" si="39"/>
        <v>0</v>
      </c>
      <c r="T41" s="6"/>
      <c r="U41" s="247"/>
      <c r="V41" s="249"/>
      <c r="W41" s="250"/>
      <c r="X41" s="743"/>
      <c r="Y41" s="41"/>
      <c r="Z41" s="41"/>
      <c r="AA41" s="41"/>
    </row>
    <row r="42" spans="1:27" s="152" customFormat="1" ht="12" customHeight="1" x14ac:dyDescent="0.2">
      <c r="A42" s="57"/>
      <c r="B42" s="699" t="s">
        <v>22</v>
      </c>
      <c r="C42" s="42"/>
      <c r="D42" s="43"/>
      <c r="E42" s="40">
        <f t="shared" si="33"/>
        <v>0</v>
      </c>
      <c r="F42" s="6"/>
      <c r="G42" s="247"/>
      <c r="H42" s="248"/>
      <c r="I42" s="222">
        <f t="shared" si="34"/>
        <v>0</v>
      </c>
      <c r="J42" s="247"/>
      <c r="K42" s="248"/>
      <c r="L42" s="222">
        <f t="shared" si="35"/>
        <v>0</v>
      </c>
      <c r="M42" s="223">
        <f t="shared" si="36"/>
        <v>0</v>
      </c>
      <c r="N42" s="224">
        <f t="shared" si="36"/>
        <v>0</v>
      </c>
      <c r="O42" s="222">
        <f t="shared" si="36"/>
        <v>0</v>
      </c>
      <c r="P42" s="6"/>
      <c r="Q42" s="42">
        <f t="shared" si="37"/>
        <v>0</v>
      </c>
      <c r="R42" s="43">
        <f t="shared" si="38"/>
        <v>0</v>
      </c>
      <c r="S42" s="40">
        <f t="shared" si="39"/>
        <v>0</v>
      </c>
      <c r="T42" s="6"/>
      <c r="U42" s="247"/>
      <c r="V42" s="249"/>
      <c r="W42" s="250"/>
      <c r="X42" s="743"/>
      <c r="Y42" s="41"/>
      <c r="Z42" s="41"/>
      <c r="AA42" s="41"/>
    </row>
    <row r="43" spans="1:27" s="152" customFormat="1" ht="12" customHeight="1" x14ac:dyDescent="0.2">
      <c r="A43" s="57"/>
      <c r="B43" s="699" t="s">
        <v>22</v>
      </c>
      <c r="C43" s="42"/>
      <c r="D43" s="43"/>
      <c r="E43" s="40">
        <f t="shared" si="33"/>
        <v>0</v>
      </c>
      <c r="F43" s="6"/>
      <c r="G43" s="247"/>
      <c r="H43" s="248"/>
      <c r="I43" s="222">
        <f t="shared" si="34"/>
        <v>0</v>
      </c>
      <c r="J43" s="247"/>
      <c r="K43" s="248"/>
      <c r="L43" s="222">
        <f t="shared" si="35"/>
        <v>0</v>
      </c>
      <c r="M43" s="223">
        <f t="shared" si="36"/>
        <v>0</v>
      </c>
      <c r="N43" s="224">
        <f t="shared" si="36"/>
        <v>0</v>
      </c>
      <c r="O43" s="222">
        <f t="shared" si="36"/>
        <v>0</v>
      </c>
      <c r="P43" s="6"/>
      <c r="Q43" s="42">
        <f t="shared" si="37"/>
        <v>0</v>
      </c>
      <c r="R43" s="43">
        <f t="shared" si="38"/>
        <v>0</v>
      </c>
      <c r="S43" s="40">
        <f t="shared" si="39"/>
        <v>0</v>
      </c>
      <c r="T43" s="6"/>
      <c r="U43" s="247"/>
      <c r="V43" s="249"/>
      <c r="W43" s="250"/>
      <c r="X43" s="743"/>
      <c r="Y43" s="41"/>
      <c r="Z43" s="41"/>
      <c r="AA43" s="41"/>
    </row>
    <row r="44" spans="1:27" s="55" customFormat="1" ht="12" customHeight="1" x14ac:dyDescent="0.2">
      <c r="A44" s="47"/>
      <c r="B44" s="48"/>
      <c r="C44" s="51"/>
      <c r="D44" s="52"/>
      <c r="E44" s="50"/>
      <c r="F44" s="193"/>
      <c r="G44" s="51"/>
      <c r="H44" s="52"/>
      <c r="I44" s="50"/>
      <c r="J44" s="51"/>
      <c r="K44" s="52"/>
      <c r="L44" s="50"/>
      <c r="M44" s="51"/>
      <c r="N44" s="52"/>
      <c r="O44" s="50"/>
      <c r="P44" s="193"/>
      <c r="Q44" s="165"/>
      <c r="R44" s="54"/>
      <c r="S44" s="50"/>
      <c r="T44" s="193"/>
      <c r="U44" s="51"/>
      <c r="V44" s="77"/>
      <c r="W44" s="56"/>
      <c r="X44" s="103"/>
      <c r="Z44" s="54"/>
      <c r="AA44" s="54"/>
    </row>
    <row r="45" spans="1:27" s="218" customFormat="1" ht="12" customHeight="1" x14ac:dyDescent="0.2">
      <c r="A45" s="66"/>
      <c r="B45" s="78" t="s">
        <v>263</v>
      </c>
      <c r="C45" s="426"/>
      <c r="D45" s="501"/>
      <c r="E45" s="35"/>
      <c r="F45" s="193"/>
      <c r="G45" s="33"/>
      <c r="H45" s="34"/>
      <c r="I45" s="35"/>
      <c r="J45" s="33"/>
      <c r="K45" s="34"/>
      <c r="L45" s="35"/>
      <c r="M45" s="33"/>
      <c r="N45" s="34"/>
      <c r="O45" s="35"/>
      <c r="P45" s="193"/>
      <c r="Q45" s="33"/>
      <c r="R45" s="34"/>
      <c r="S45" s="35"/>
      <c r="T45" s="193"/>
      <c r="U45" s="33"/>
      <c r="V45" s="34"/>
      <c r="W45" s="35"/>
      <c r="X45" s="491"/>
      <c r="Y45" s="34"/>
      <c r="Z45" s="34"/>
      <c r="AA45" s="34"/>
    </row>
    <row r="46" spans="1:27" s="276" customFormat="1" ht="12" customHeight="1" x14ac:dyDescent="0.2">
      <c r="A46" s="38"/>
      <c r="B46" s="727" t="s">
        <v>22</v>
      </c>
      <c r="C46" s="223"/>
      <c r="D46" s="224"/>
      <c r="E46" s="222">
        <f t="shared" ref="E46:E50" si="40">C46*D46</f>
        <v>0</v>
      </c>
      <c r="F46" s="193"/>
      <c r="G46" s="223"/>
      <c r="H46" s="224"/>
      <c r="I46" s="222">
        <f t="shared" ref="I46:I50" si="41">G46*H46</f>
        <v>0</v>
      </c>
      <c r="J46" s="223"/>
      <c r="K46" s="224"/>
      <c r="L46" s="222">
        <f t="shared" ref="L46:L50" si="42">J46*K46</f>
        <v>0</v>
      </c>
      <c r="M46" s="223">
        <f t="shared" ref="M46:O50" si="43">G46+J46</f>
        <v>0</v>
      </c>
      <c r="N46" s="224">
        <f t="shared" si="43"/>
        <v>0</v>
      </c>
      <c r="O46" s="222">
        <f t="shared" si="43"/>
        <v>0</v>
      </c>
      <c r="P46" s="193"/>
      <c r="Q46" s="223">
        <f>M46-U46</f>
        <v>0</v>
      </c>
      <c r="R46" s="224">
        <f>N46-V46</f>
        <v>0</v>
      </c>
      <c r="S46" s="222">
        <f>O46-W46</f>
        <v>0</v>
      </c>
      <c r="T46" s="193"/>
      <c r="U46" s="272"/>
      <c r="V46" s="273"/>
      <c r="W46" s="274"/>
      <c r="X46" s="479"/>
      <c r="Z46" s="277"/>
      <c r="AA46" s="277"/>
    </row>
    <row r="47" spans="1:27" s="152" customFormat="1" ht="12" customHeight="1" x14ac:dyDescent="0.2">
      <c r="A47" s="57"/>
      <c r="B47" s="699" t="s">
        <v>22</v>
      </c>
      <c r="C47" s="42"/>
      <c r="D47" s="43"/>
      <c r="E47" s="40">
        <f t="shared" si="40"/>
        <v>0</v>
      </c>
      <c r="F47" s="6"/>
      <c r="G47" s="247"/>
      <c r="H47" s="248"/>
      <c r="I47" s="222">
        <f t="shared" si="41"/>
        <v>0</v>
      </c>
      <c r="J47" s="247"/>
      <c r="K47" s="248"/>
      <c r="L47" s="222">
        <f t="shared" si="42"/>
        <v>0</v>
      </c>
      <c r="M47" s="223">
        <f t="shared" si="43"/>
        <v>0</v>
      </c>
      <c r="N47" s="224">
        <f t="shared" si="43"/>
        <v>0</v>
      </c>
      <c r="O47" s="222">
        <f t="shared" si="43"/>
        <v>0</v>
      </c>
      <c r="P47" s="6"/>
      <c r="Q47" s="42">
        <f t="shared" ref="Q47:Q50" si="44">M47-U47</f>
        <v>0</v>
      </c>
      <c r="R47" s="43">
        <f t="shared" ref="R47:R50" si="45">N47-V47</f>
        <v>0</v>
      </c>
      <c r="S47" s="40">
        <f t="shared" ref="S47:S50" si="46">O47-W47</f>
        <v>0</v>
      </c>
      <c r="T47" s="6"/>
      <c r="U47" s="247"/>
      <c r="V47" s="249"/>
      <c r="W47" s="250"/>
      <c r="X47" s="743"/>
      <c r="Y47" s="41"/>
      <c r="Z47" s="41"/>
      <c r="AA47" s="41"/>
    </row>
    <row r="48" spans="1:27" s="152" customFormat="1" ht="12" customHeight="1" x14ac:dyDescent="0.2">
      <c r="A48" s="57"/>
      <c r="B48" s="699" t="s">
        <v>22</v>
      </c>
      <c r="C48" s="42"/>
      <c r="D48" s="43"/>
      <c r="E48" s="40">
        <f t="shared" si="40"/>
        <v>0</v>
      </c>
      <c r="F48" s="6"/>
      <c r="G48" s="247"/>
      <c r="H48" s="248"/>
      <c r="I48" s="222">
        <f t="shared" si="41"/>
        <v>0</v>
      </c>
      <c r="J48" s="247"/>
      <c r="K48" s="248"/>
      <c r="L48" s="222">
        <f t="shared" si="42"/>
        <v>0</v>
      </c>
      <c r="M48" s="223">
        <f t="shared" si="43"/>
        <v>0</v>
      </c>
      <c r="N48" s="224">
        <f t="shared" si="43"/>
        <v>0</v>
      </c>
      <c r="O48" s="222">
        <f t="shared" si="43"/>
        <v>0</v>
      </c>
      <c r="P48" s="6"/>
      <c r="Q48" s="42">
        <f t="shared" si="44"/>
        <v>0</v>
      </c>
      <c r="R48" s="43">
        <f t="shared" si="45"/>
        <v>0</v>
      </c>
      <c r="S48" s="40">
        <f t="shared" si="46"/>
        <v>0</v>
      </c>
      <c r="T48" s="6"/>
      <c r="U48" s="247"/>
      <c r="V48" s="249"/>
      <c r="W48" s="250"/>
      <c r="X48" s="743"/>
      <c r="Y48" s="41"/>
      <c r="Z48" s="41"/>
      <c r="AA48" s="41"/>
    </row>
    <row r="49" spans="1:27" s="152" customFormat="1" ht="12" customHeight="1" x14ac:dyDescent="0.2">
      <c r="A49" s="57"/>
      <c r="B49" s="699" t="s">
        <v>22</v>
      </c>
      <c r="C49" s="42"/>
      <c r="D49" s="43"/>
      <c r="E49" s="40">
        <f t="shared" si="40"/>
        <v>0</v>
      </c>
      <c r="F49" s="6"/>
      <c r="G49" s="247"/>
      <c r="H49" s="248"/>
      <c r="I49" s="222">
        <f t="shared" si="41"/>
        <v>0</v>
      </c>
      <c r="J49" s="247"/>
      <c r="K49" s="248"/>
      <c r="L49" s="222">
        <f t="shared" si="42"/>
        <v>0</v>
      </c>
      <c r="M49" s="223">
        <f t="shared" si="43"/>
        <v>0</v>
      </c>
      <c r="N49" s="224">
        <f t="shared" si="43"/>
        <v>0</v>
      </c>
      <c r="O49" s="222">
        <f t="shared" si="43"/>
        <v>0</v>
      </c>
      <c r="P49" s="6"/>
      <c r="Q49" s="42">
        <f t="shared" si="44"/>
        <v>0</v>
      </c>
      <c r="R49" s="43">
        <f t="shared" si="45"/>
        <v>0</v>
      </c>
      <c r="S49" s="40">
        <f t="shared" si="46"/>
        <v>0</v>
      </c>
      <c r="T49" s="6"/>
      <c r="U49" s="247"/>
      <c r="V49" s="249"/>
      <c r="W49" s="250"/>
      <c r="X49" s="743"/>
      <c r="Y49" s="41"/>
      <c r="Z49" s="41"/>
      <c r="AA49" s="41"/>
    </row>
    <row r="50" spans="1:27" s="152" customFormat="1" ht="12" customHeight="1" x14ac:dyDescent="0.2">
      <c r="A50" s="57"/>
      <c r="B50" s="699" t="s">
        <v>22</v>
      </c>
      <c r="C50" s="42"/>
      <c r="D50" s="43"/>
      <c r="E50" s="40">
        <f t="shared" si="40"/>
        <v>0</v>
      </c>
      <c r="F50" s="6"/>
      <c r="G50" s="247"/>
      <c r="H50" s="248"/>
      <c r="I50" s="222">
        <f t="shared" si="41"/>
        <v>0</v>
      </c>
      <c r="J50" s="247"/>
      <c r="K50" s="248"/>
      <c r="L50" s="222">
        <f t="shared" si="42"/>
        <v>0</v>
      </c>
      <c r="M50" s="223">
        <f t="shared" si="43"/>
        <v>0</v>
      </c>
      <c r="N50" s="224">
        <f t="shared" si="43"/>
        <v>0</v>
      </c>
      <c r="O50" s="222">
        <f t="shared" si="43"/>
        <v>0</v>
      </c>
      <c r="P50" s="6"/>
      <c r="Q50" s="42">
        <f t="shared" si="44"/>
        <v>0</v>
      </c>
      <c r="R50" s="43">
        <f t="shared" si="45"/>
        <v>0</v>
      </c>
      <c r="S50" s="40">
        <f t="shared" si="46"/>
        <v>0</v>
      </c>
      <c r="T50" s="6"/>
      <c r="U50" s="247"/>
      <c r="V50" s="249"/>
      <c r="W50" s="250"/>
      <c r="X50" s="743"/>
      <c r="Y50" s="41"/>
      <c r="Z50" s="41"/>
      <c r="AA50" s="41"/>
    </row>
    <row r="51" spans="1:27" ht="12" customHeight="1" x14ac:dyDescent="0.2">
      <c r="A51" s="278"/>
      <c r="B51" s="279"/>
      <c r="C51" s="240"/>
      <c r="D51" s="241"/>
      <c r="E51" s="280"/>
      <c r="F51" s="193"/>
      <c r="G51" s="240"/>
      <c r="H51" s="241"/>
      <c r="I51" s="280"/>
      <c r="J51" s="240"/>
      <c r="K51" s="241"/>
      <c r="L51" s="280"/>
      <c r="M51" s="240"/>
      <c r="N51" s="241"/>
      <c r="O51" s="281"/>
      <c r="P51" s="193"/>
      <c r="Q51" s="256"/>
      <c r="R51" s="193"/>
      <c r="S51" s="257"/>
      <c r="T51" s="193"/>
      <c r="U51" s="244"/>
      <c r="V51" s="268"/>
      <c r="W51" s="232"/>
      <c r="X51" s="53"/>
      <c r="Y51" s="81"/>
      <c r="Z51" s="210"/>
    </row>
    <row r="52" spans="1:27" s="216" customFormat="1" ht="18" customHeight="1" x14ac:dyDescent="0.2">
      <c r="A52" s="803" t="s">
        <v>27</v>
      </c>
      <c r="B52" s="804"/>
      <c r="C52" s="563"/>
      <c r="D52" s="502"/>
      <c r="E52" s="282">
        <f>SUM(E53:E65)</f>
        <v>0</v>
      </c>
      <c r="F52" s="703"/>
      <c r="G52" s="564"/>
      <c r="H52" s="571"/>
      <c r="I52" s="282">
        <f>SUM(I53:I65)</f>
        <v>0</v>
      </c>
      <c r="J52" s="564"/>
      <c r="K52" s="571"/>
      <c r="L52" s="282">
        <f>SUM(L53:L65)</f>
        <v>0</v>
      </c>
      <c r="M52" s="564"/>
      <c r="N52" s="571"/>
      <c r="O52" s="282">
        <f>SUM(O53:O65)</f>
        <v>0</v>
      </c>
      <c r="P52" s="212"/>
      <c r="Q52" s="556"/>
      <c r="R52" s="558"/>
      <c r="S52" s="28" t="e">
        <f t="shared" ref="S52:S64" si="47">O52-W52</f>
        <v>#DIV/0!</v>
      </c>
      <c r="T52" s="212"/>
      <c r="U52" s="565"/>
      <c r="V52" s="568"/>
      <c r="W52" s="282" t="e">
        <f>SUM(W53:W65)</f>
        <v>#DIV/0!</v>
      </c>
      <c r="X52" s="494"/>
      <c r="Y52" s="260"/>
    </row>
    <row r="53" spans="1:27" ht="12" customHeight="1" x14ac:dyDescent="0.2">
      <c r="A53" s="264"/>
      <c r="B53" s="243" t="s">
        <v>313</v>
      </c>
      <c r="C53" s="231"/>
      <c r="D53" s="254"/>
      <c r="E53" s="50">
        <f t="shared" ref="E53:E59" si="48">C53*D53</f>
        <v>0</v>
      </c>
      <c r="F53" s="283"/>
      <c r="G53" s="231"/>
      <c r="H53" s="254"/>
      <c r="I53" s="50">
        <f t="shared" ref="I53:I59" si="49">G53*H53</f>
        <v>0</v>
      </c>
      <c r="J53" s="231"/>
      <c r="K53" s="254"/>
      <c r="L53" s="50">
        <f t="shared" ref="L53:L59" si="50">J53*K53</f>
        <v>0</v>
      </c>
      <c r="M53" s="93">
        <f t="shared" ref="M53:O59" si="51">G53+J53</f>
        <v>0</v>
      </c>
      <c r="N53" s="94">
        <f t="shared" si="51"/>
        <v>0</v>
      </c>
      <c r="O53" s="90">
        <f t="shared" si="51"/>
        <v>0</v>
      </c>
      <c r="Q53" s="51">
        <f t="shared" ref="Q53:R64" si="52">M53-U53</f>
        <v>-1000</v>
      </c>
      <c r="R53" s="52" t="e">
        <f t="shared" si="52"/>
        <v>#DIV/0!</v>
      </c>
      <c r="S53" s="50" t="e">
        <f t="shared" si="47"/>
        <v>#DIV/0!</v>
      </c>
      <c r="U53" s="93">
        <v>1000</v>
      </c>
      <c r="V53" s="94" t="e">
        <f>ROUND(((((W166+W167))/23))*(2/30),0)</f>
        <v>#DIV/0!</v>
      </c>
      <c r="W53" s="232" t="e">
        <f t="shared" ref="W53:W59" si="53">V53*U53</f>
        <v>#DIV/0!</v>
      </c>
      <c r="X53" s="613" t="s">
        <v>264</v>
      </c>
      <c r="Y53" s="81"/>
      <c r="Z53" s="210"/>
    </row>
    <row r="54" spans="1:27" ht="12" customHeight="1" x14ac:dyDescent="0.2">
      <c r="A54" s="264"/>
      <c r="B54" s="243" t="s">
        <v>314</v>
      </c>
      <c r="C54" s="231"/>
      <c r="D54" s="254"/>
      <c r="E54" s="50">
        <f t="shared" si="48"/>
        <v>0</v>
      </c>
      <c r="F54" s="283"/>
      <c r="G54" s="231"/>
      <c r="H54" s="254"/>
      <c r="I54" s="50">
        <f t="shared" si="49"/>
        <v>0</v>
      </c>
      <c r="J54" s="231"/>
      <c r="K54" s="254"/>
      <c r="L54" s="50">
        <f t="shared" si="50"/>
        <v>0</v>
      </c>
      <c r="M54" s="93">
        <f t="shared" si="51"/>
        <v>0</v>
      </c>
      <c r="N54" s="94">
        <f t="shared" si="51"/>
        <v>0</v>
      </c>
      <c r="O54" s="90">
        <f t="shared" si="51"/>
        <v>0</v>
      </c>
      <c r="Q54" s="51">
        <f t="shared" si="52"/>
        <v>-1200</v>
      </c>
      <c r="R54" s="52" t="e">
        <f t="shared" si="52"/>
        <v>#DIV/0!</v>
      </c>
      <c r="S54" s="50" t="e">
        <f t="shared" si="47"/>
        <v>#DIV/0!</v>
      </c>
      <c r="U54" s="93">
        <v>1200</v>
      </c>
      <c r="V54" s="94" t="e">
        <f>ROUNDUP(((W168*0.5/23))*(2/30),0)</f>
        <v>#DIV/0!</v>
      </c>
      <c r="W54" s="232" t="e">
        <f t="shared" si="53"/>
        <v>#DIV/0!</v>
      </c>
      <c r="X54" s="103" t="s">
        <v>282</v>
      </c>
      <c r="Y54" s="81"/>
      <c r="Z54" s="210"/>
    </row>
    <row r="55" spans="1:27" ht="12" customHeight="1" x14ac:dyDescent="0.2">
      <c r="A55" s="264"/>
      <c r="B55" s="243" t="s">
        <v>265</v>
      </c>
      <c r="C55" s="229"/>
      <c r="D55" s="230"/>
      <c r="E55" s="50">
        <f t="shared" si="48"/>
        <v>0</v>
      </c>
      <c r="F55" s="283"/>
      <c r="G55" s="229"/>
      <c r="H55" s="230"/>
      <c r="I55" s="50">
        <f t="shared" si="49"/>
        <v>0</v>
      </c>
      <c r="J55" s="229"/>
      <c r="K55" s="230"/>
      <c r="L55" s="50">
        <f t="shared" si="50"/>
        <v>0</v>
      </c>
      <c r="M55" s="93">
        <f t="shared" si="51"/>
        <v>0</v>
      </c>
      <c r="N55" s="94">
        <f t="shared" si="51"/>
        <v>0</v>
      </c>
      <c r="O55" s="90">
        <f t="shared" si="51"/>
        <v>0</v>
      </c>
      <c r="Q55" s="51">
        <f t="shared" si="52"/>
        <v>-150</v>
      </c>
      <c r="R55" s="52" t="e">
        <f t="shared" si="52"/>
        <v>#DIV/0!</v>
      </c>
      <c r="S55" s="50" t="e">
        <f t="shared" si="47"/>
        <v>#DIV/0!</v>
      </c>
      <c r="U55" s="51">
        <v>150</v>
      </c>
      <c r="V55" s="52" t="e">
        <f>V54+V53</f>
        <v>#DIV/0!</v>
      </c>
      <c r="W55" s="232" t="e">
        <f t="shared" si="53"/>
        <v>#DIV/0!</v>
      </c>
      <c r="X55" s="103"/>
      <c r="Y55" s="81"/>
      <c r="Z55" s="210"/>
    </row>
    <row r="56" spans="1:27" ht="12" customHeight="1" x14ac:dyDescent="0.2">
      <c r="A56" s="264"/>
      <c r="B56" s="243" t="s">
        <v>281</v>
      </c>
      <c r="C56" s="229"/>
      <c r="D56" s="230"/>
      <c r="E56" s="50">
        <f t="shared" si="48"/>
        <v>0</v>
      </c>
      <c r="F56" s="283"/>
      <c r="G56" s="229"/>
      <c r="H56" s="230"/>
      <c r="I56" s="50">
        <f t="shared" si="49"/>
        <v>0</v>
      </c>
      <c r="J56" s="229"/>
      <c r="K56" s="230"/>
      <c r="L56" s="50">
        <f t="shared" si="50"/>
        <v>0</v>
      </c>
      <c r="M56" s="93">
        <f t="shared" si="51"/>
        <v>0</v>
      </c>
      <c r="N56" s="94">
        <f t="shared" si="51"/>
        <v>0</v>
      </c>
      <c r="O56" s="90">
        <f t="shared" si="51"/>
        <v>0</v>
      </c>
      <c r="Q56" s="51">
        <f t="shared" si="52"/>
        <v>-1500</v>
      </c>
      <c r="R56" s="52" t="e">
        <f t="shared" si="52"/>
        <v>#DIV/0!</v>
      </c>
      <c r="S56" s="50" t="e">
        <f t="shared" si="47"/>
        <v>#DIV/0!</v>
      </c>
      <c r="U56" s="51">
        <v>1500</v>
      </c>
      <c r="V56" s="52" t="e">
        <f>ROUNDUP(((W168*0.5/100))*(2/30),0)</f>
        <v>#DIV/0!</v>
      </c>
      <c r="W56" s="232" t="e">
        <f t="shared" si="53"/>
        <v>#DIV/0!</v>
      </c>
      <c r="X56" s="463"/>
      <c r="Y56" s="81"/>
      <c r="Z56" s="210"/>
    </row>
    <row r="57" spans="1:27" ht="12" customHeight="1" x14ac:dyDescent="0.2">
      <c r="A57" s="264"/>
      <c r="B57" s="243" t="s">
        <v>266</v>
      </c>
      <c r="C57" s="229"/>
      <c r="D57" s="230"/>
      <c r="E57" s="50">
        <f t="shared" si="48"/>
        <v>0</v>
      </c>
      <c r="F57" s="283"/>
      <c r="G57" s="229"/>
      <c r="H57" s="230"/>
      <c r="I57" s="50">
        <f t="shared" si="49"/>
        <v>0</v>
      </c>
      <c r="J57" s="229"/>
      <c r="K57" s="230"/>
      <c r="L57" s="50">
        <f t="shared" si="50"/>
        <v>0</v>
      </c>
      <c r="M57" s="93">
        <f t="shared" si="51"/>
        <v>0</v>
      </c>
      <c r="N57" s="94">
        <f t="shared" si="51"/>
        <v>0</v>
      </c>
      <c r="O57" s="90">
        <f t="shared" si="51"/>
        <v>0</v>
      </c>
      <c r="Q57" s="51">
        <f t="shared" si="52"/>
        <v>-1200</v>
      </c>
      <c r="R57" s="52" t="e">
        <f t="shared" si="52"/>
        <v>#DIV/0!</v>
      </c>
      <c r="S57" s="50" t="e">
        <f t="shared" si="47"/>
        <v>#DIV/0!</v>
      </c>
      <c r="U57" s="51">
        <v>1200</v>
      </c>
      <c r="V57" s="52" t="e">
        <f>ROUND(((((W166+W167))/25))*(2/30),0)</f>
        <v>#DIV/0!</v>
      </c>
      <c r="W57" s="232" t="e">
        <f t="shared" si="53"/>
        <v>#DIV/0!</v>
      </c>
      <c r="X57" s="463" t="s">
        <v>264</v>
      </c>
      <c r="Y57" s="81"/>
      <c r="Z57" s="210"/>
    </row>
    <row r="58" spans="1:27" ht="12" customHeight="1" x14ac:dyDescent="0.2">
      <c r="A58" s="264"/>
      <c r="B58" s="243" t="s">
        <v>315</v>
      </c>
      <c r="C58" s="229"/>
      <c r="D58" s="230"/>
      <c r="E58" s="50">
        <f t="shared" si="48"/>
        <v>0</v>
      </c>
      <c r="F58" s="283"/>
      <c r="G58" s="229"/>
      <c r="H58" s="230"/>
      <c r="I58" s="50">
        <f t="shared" si="49"/>
        <v>0</v>
      </c>
      <c r="J58" s="229"/>
      <c r="K58" s="230"/>
      <c r="L58" s="50">
        <f t="shared" si="50"/>
        <v>0</v>
      </c>
      <c r="M58" s="93">
        <f t="shared" si="51"/>
        <v>0</v>
      </c>
      <c r="N58" s="94">
        <f t="shared" si="51"/>
        <v>0</v>
      </c>
      <c r="O58" s="90">
        <f t="shared" si="51"/>
        <v>0</v>
      </c>
      <c r="Q58" s="51">
        <f t="shared" si="52"/>
        <v>-75</v>
      </c>
      <c r="R58" s="52" t="e">
        <f t="shared" si="52"/>
        <v>#DIV/0!</v>
      </c>
      <c r="S58" s="50" t="e">
        <f t="shared" si="47"/>
        <v>#DIV/0!</v>
      </c>
      <c r="U58" s="51">
        <v>75</v>
      </c>
      <c r="V58" s="52" t="e">
        <f>ROUND(((W166+W167))/150,0)</f>
        <v>#DIV/0!</v>
      </c>
      <c r="W58" s="232" t="e">
        <f t="shared" si="53"/>
        <v>#DIV/0!</v>
      </c>
      <c r="X58" s="53"/>
      <c r="Y58" s="81"/>
      <c r="Z58" s="210"/>
    </row>
    <row r="59" spans="1:27" ht="12" customHeight="1" x14ac:dyDescent="0.2">
      <c r="A59" s="284"/>
      <c r="B59" s="228" t="s">
        <v>316</v>
      </c>
      <c r="C59" s="240"/>
      <c r="D59" s="241"/>
      <c r="E59" s="50">
        <f t="shared" si="48"/>
        <v>0</v>
      </c>
      <c r="F59" s="283"/>
      <c r="G59" s="240"/>
      <c r="H59" s="241"/>
      <c r="I59" s="50">
        <f t="shared" si="49"/>
        <v>0</v>
      </c>
      <c r="J59" s="240"/>
      <c r="K59" s="241"/>
      <c r="L59" s="50">
        <f t="shared" si="50"/>
        <v>0</v>
      </c>
      <c r="M59" s="93">
        <f t="shared" si="51"/>
        <v>0</v>
      </c>
      <c r="N59" s="94">
        <f t="shared" si="51"/>
        <v>0</v>
      </c>
      <c r="O59" s="90">
        <f t="shared" si="51"/>
        <v>0</v>
      </c>
      <c r="Q59" s="51">
        <f t="shared" si="52"/>
        <v>-200</v>
      </c>
      <c r="R59" s="52" t="e">
        <f t="shared" si="52"/>
        <v>#DIV/0!</v>
      </c>
      <c r="S59" s="50" t="e">
        <f t="shared" si="47"/>
        <v>#DIV/0!</v>
      </c>
      <c r="U59" s="244">
        <v>200</v>
      </c>
      <c r="V59" s="52" t="e">
        <f>IF(W168&lt;600,1,(1+ROUNDUP((W168-600)/200,0)))</f>
        <v>#DIV/0!</v>
      </c>
      <c r="W59" s="232" t="e">
        <f t="shared" si="53"/>
        <v>#DIV/0!</v>
      </c>
      <c r="X59" s="53"/>
      <c r="Y59" s="81"/>
      <c r="Z59" s="210"/>
    </row>
    <row r="60" spans="1:27" s="152" customFormat="1" ht="12" customHeight="1" x14ac:dyDescent="0.2">
      <c r="A60" s="57"/>
      <c r="B60" s="699" t="s">
        <v>22</v>
      </c>
      <c r="C60" s="42"/>
      <c r="D60" s="43"/>
      <c r="E60" s="40">
        <f t="shared" ref="E60:E64" si="54">C60*D60</f>
        <v>0</v>
      </c>
      <c r="F60" s="6"/>
      <c r="G60" s="247"/>
      <c r="H60" s="248"/>
      <c r="I60" s="222">
        <f t="shared" ref="I60:I64" si="55">G60*H60</f>
        <v>0</v>
      </c>
      <c r="J60" s="247"/>
      <c r="K60" s="248"/>
      <c r="L60" s="222">
        <f t="shared" ref="L60:L64" si="56">J60*K60</f>
        <v>0</v>
      </c>
      <c r="M60" s="223">
        <f t="shared" ref="M60:O64" si="57">G60+J60</f>
        <v>0</v>
      </c>
      <c r="N60" s="224">
        <f t="shared" si="57"/>
        <v>0</v>
      </c>
      <c r="O60" s="222">
        <f t="shared" si="57"/>
        <v>0</v>
      </c>
      <c r="P60" s="6"/>
      <c r="Q60" s="42">
        <f t="shared" si="52"/>
        <v>0</v>
      </c>
      <c r="R60" s="43">
        <f t="shared" si="52"/>
        <v>0</v>
      </c>
      <c r="S60" s="40">
        <f t="shared" si="47"/>
        <v>0</v>
      </c>
      <c r="T60" s="6"/>
      <c r="U60" s="247"/>
      <c r="V60" s="249"/>
      <c r="W60" s="250"/>
      <c r="X60" s="743"/>
      <c r="Y60" s="41"/>
      <c r="Z60" s="41"/>
      <c r="AA60" s="41"/>
    </row>
    <row r="61" spans="1:27" s="152" customFormat="1" ht="12" customHeight="1" x14ac:dyDescent="0.2">
      <c r="A61" s="57"/>
      <c r="B61" s="699" t="s">
        <v>22</v>
      </c>
      <c r="C61" s="42"/>
      <c r="D61" s="43"/>
      <c r="E61" s="40">
        <f t="shared" si="54"/>
        <v>0</v>
      </c>
      <c r="F61" s="6"/>
      <c r="G61" s="247"/>
      <c r="H61" s="248"/>
      <c r="I61" s="222">
        <f t="shared" si="55"/>
        <v>0</v>
      </c>
      <c r="J61" s="247"/>
      <c r="K61" s="248"/>
      <c r="L61" s="222">
        <f t="shared" si="56"/>
        <v>0</v>
      </c>
      <c r="M61" s="223">
        <f t="shared" si="57"/>
        <v>0</v>
      </c>
      <c r="N61" s="224">
        <f t="shared" si="57"/>
        <v>0</v>
      </c>
      <c r="O61" s="222">
        <f t="shared" si="57"/>
        <v>0</v>
      </c>
      <c r="P61" s="6"/>
      <c r="Q61" s="42">
        <f t="shared" si="52"/>
        <v>0</v>
      </c>
      <c r="R61" s="43">
        <f t="shared" si="52"/>
        <v>0</v>
      </c>
      <c r="S61" s="40">
        <f t="shared" si="47"/>
        <v>0</v>
      </c>
      <c r="T61" s="6"/>
      <c r="U61" s="247"/>
      <c r="V61" s="249"/>
      <c r="W61" s="250"/>
      <c r="X61" s="743"/>
      <c r="Y61" s="41"/>
      <c r="Z61" s="41"/>
      <c r="AA61" s="41"/>
    </row>
    <row r="62" spans="1:27" s="152" customFormat="1" ht="12" customHeight="1" x14ac:dyDescent="0.2">
      <c r="A62" s="57"/>
      <c r="B62" s="699" t="s">
        <v>22</v>
      </c>
      <c r="C62" s="42"/>
      <c r="D62" s="43"/>
      <c r="E62" s="40">
        <f t="shared" si="54"/>
        <v>0</v>
      </c>
      <c r="F62" s="6"/>
      <c r="G62" s="247"/>
      <c r="H62" s="248"/>
      <c r="I62" s="222">
        <f t="shared" si="55"/>
        <v>0</v>
      </c>
      <c r="J62" s="247"/>
      <c r="K62" s="248"/>
      <c r="L62" s="222">
        <f t="shared" si="56"/>
        <v>0</v>
      </c>
      <c r="M62" s="223">
        <f t="shared" si="57"/>
        <v>0</v>
      </c>
      <c r="N62" s="224">
        <f t="shared" si="57"/>
        <v>0</v>
      </c>
      <c r="O62" s="222">
        <f t="shared" si="57"/>
        <v>0</v>
      </c>
      <c r="P62" s="6"/>
      <c r="Q62" s="42">
        <f t="shared" si="52"/>
        <v>0</v>
      </c>
      <c r="R62" s="43">
        <f t="shared" si="52"/>
        <v>0</v>
      </c>
      <c r="S62" s="40">
        <f t="shared" si="47"/>
        <v>0</v>
      </c>
      <c r="T62" s="6"/>
      <c r="U62" s="247"/>
      <c r="V62" s="249"/>
      <c r="W62" s="250"/>
      <c r="X62" s="743"/>
      <c r="Y62" s="41"/>
      <c r="Z62" s="41"/>
      <c r="AA62" s="41"/>
    </row>
    <row r="63" spans="1:27" s="152" customFormat="1" ht="12" customHeight="1" x14ac:dyDescent="0.2">
      <c r="A63" s="57"/>
      <c r="B63" s="699" t="s">
        <v>22</v>
      </c>
      <c r="C63" s="42"/>
      <c r="D63" s="43"/>
      <c r="E63" s="40">
        <f t="shared" si="54"/>
        <v>0</v>
      </c>
      <c r="F63" s="6"/>
      <c r="G63" s="247"/>
      <c r="H63" s="248"/>
      <c r="I63" s="222">
        <f t="shared" si="55"/>
        <v>0</v>
      </c>
      <c r="J63" s="247"/>
      <c r="K63" s="248"/>
      <c r="L63" s="222">
        <f t="shared" si="56"/>
        <v>0</v>
      </c>
      <c r="M63" s="223">
        <f t="shared" si="57"/>
        <v>0</v>
      </c>
      <c r="N63" s="224">
        <f t="shared" si="57"/>
        <v>0</v>
      </c>
      <c r="O63" s="222">
        <f t="shared" si="57"/>
        <v>0</v>
      </c>
      <c r="P63" s="6"/>
      <c r="Q63" s="42">
        <f t="shared" si="52"/>
        <v>0</v>
      </c>
      <c r="R63" s="43">
        <f t="shared" si="52"/>
        <v>0</v>
      </c>
      <c r="S63" s="40">
        <f t="shared" si="47"/>
        <v>0</v>
      </c>
      <c r="T63" s="6"/>
      <c r="U63" s="247"/>
      <c r="V63" s="249"/>
      <c r="W63" s="250"/>
      <c r="X63" s="743"/>
      <c r="Y63" s="41"/>
      <c r="Z63" s="41"/>
      <c r="AA63" s="41"/>
    </row>
    <row r="64" spans="1:27" s="152" customFormat="1" ht="12" customHeight="1" x14ac:dyDescent="0.2">
      <c r="A64" s="57"/>
      <c r="B64" s="699" t="s">
        <v>22</v>
      </c>
      <c r="C64" s="42"/>
      <c r="D64" s="43"/>
      <c r="E64" s="40">
        <f t="shared" si="54"/>
        <v>0</v>
      </c>
      <c r="F64" s="6"/>
      <c r="G64" s="247"/>
      <c r="H64" s="248"/>
      <c r="I64" s="222">
        <f t="shared" si="55"/>
        <v>0</v>
      </c>
      <c r="J64" s="247"/>
      <c r="K64" s="248"/>
      <c r="L64" s="222">
        <f t="shared" si="56"/>
        <v>0</v>
      </c>
      <c r="M64" s="223">
        <f t="shared" si="57"/>
        <v>0</v>
      </c>
      <c r="N64" s="224">
        <f t="shared" si="57"/>
        <v>0</v>
      </c>
      <c r="O64" s="222">
        <f t="shared" si="57"/>
        <v>0</v>
      </c>
      <c r="P64" s="6"/>
      <c r="Q64" s="42">
        <f t="shared" si="52"/>
        <v>0</v>
      </c>
      <c r="R64" s="43">
        <f t="shared" si="52"/>
        <v>0</v>
      </c>
      <c r="S64" s="40">
        <f t="shared" si="47"/>
        <v>0</v>
      </c>
      <c r="T64" s="6"/>
      <c r="U64" s="247"/>
      <c r="V64" s="249"/>
      <c r="W64" s="250"/>
      <c r="X64" s="743"/>
      <c r="Y64" s="41"/>
      <c r="Z64" s="41"/>
      <c r="AA64" s="41"/>
    </row>
    <row r="65" spans="1:27" ht="12" customHeight="1" x14ac:dyDescent="0.2">
      <c r="A65" s="278"/>
      <c r="B65" s="279"/>
      <c r="C65" s="240"/>
      <c r="D65" s="241"/>
      <c r="E65" s="280"/>
      <c r="F65" s="283"/>
      <c r="G65" s="240"/>
      <c r="H65" s="241"/>
      <c r="I65" s="280"/>
      <c r="J65" s="240"/>
      <c r="K65" s="241"/>
      <c r="L65" s="280"/>
      <c r="M65" s="240"/>
      <c r="N65" s="241"/>
      <c r="O65" s="285"/>
      <c r="P65" s="283"/>
      <c r="Q65" s="286"/>
      <c r="R65" s="283"/>
      <c r="S65" s="287"/>
      <c r="T65" s="283"/>
      <c r="U65" s="244"/>
      <c r="V65" s="268"/>
      <c r="W65" s="232"/>
      <c r="X65" s="53"/>
      <c r="Y65" s="81"/>
      <c r="Z65" s="210"/>
    </row>
    <row r="66" spans="1:27" s="216" customFormat="1" ht="18" customHeight="1" x14ac:dyDescent="0.2">
      <c r="A66" s="611" t="s">
        <v>92</v>
      </c>
      <c r="B66" s="404"/>
      <c r="C66" s="563"/>
      <c r="D66" s="570"/>
      <c r="E66" s="282">
        <f>SUM(E67:E74)</f>
        <v>0</v>
      </c>
      <c r="F66" s="704"/>
      <c r="G66" s="564"/>
      <c r="H66" s="569"/>
      <c r="I66" s="282">
        <f>SUM(I67:I74)</f>
        <v>0</v>
      </c>
      <c r="J66" s="564"/>
      <c r="K66" s="569"/>
      <c r="L66" s="282">
        <f>SUM(L67:L74)</f>
        <v>0</v>
      </c>
      <c r="M66" s="564"/>
      <c r="N66" s="569"/>
      <c r="O66" s="282">
        <f>SUM(O67:O74)</f>
        <v>0</v>
      </c>
      <c r="P66" s="212"/>
      <c r="Q66" s="556"/>
      <c r="R66" s="558"/>
      <c r="S66" s="28" t="e">
        <f>O66-W66</f>
        <v>#DIV/0!</v>
      </c>
      <c r="T66" s="212"/>
      <c r="U66" s="565"/>
      <c r="V66" s="568"/>
      <c r="W66" s="282" t="e">
        <f>SUM(W67:W73)</f>
        <v>#DIV/0!</v>
      </c>
      <c r="X66" s="724" t="s">
        <v>231</v>
      </c>
      <c r="Y66" s="260"/>
    </row>
    <row r="67" spans="1:27" s="97" customFormat="1" ht="36" customHeight="1" x14ac:dyDescent="0.2">
      <c r="A67" s="264"/>
      <c r="B67" s="89" t="s">
        <v>93</v>
      </c>
      <c r="C67" s="231"/>
      <c r="D67" s="289"/>
      <c r="E67" s="90">
        <f>C67*D67</f>
        <v>0</v>
      </c>
      <c r="F67" s="283"/>
      <c r="G67" s="231"/>
      <c r="H67" s="254"/>
      <c r="I67" s="90">
        <f>G67*H67</f>
        <v>0</v>
      </c>
      <c r="J67" s="231"/>
      <c r="K67" s="254"/>
      <c r="L67" s="90">
        <f>J67*K67</f>
        <v>0</v>
      </c>
      <c r="M67" s="93">
        <f>G67+J67</f>
        <v>0</v>
      </c>
      <c r="N67" s="94">
        <f>H67+K67</f>
        <v>0</v>
      </c>
      <c r="O67" s="90">
        <f>I67+L67</f>
        <v>0</v>
      </c>
      <c r="P67" s="6"/>
      <c r="Q67" s="93">
        <f t="shared" ref="Q67:S72" si="58">M67-U67</f>
        <v>-1440</v>
      </c>
      <c r="R67" s="94" t="e">
        <f t="shared" si="58"/>
        <v>#DIV/0!</v>
      </c>
      <c r="S67" s="90" t="e">
        <f t="shared" si="58"/>
        <v>#DIV/0!</v>
      </c>
      <c r="T67" s="6"/>
      <c r="U67" s="93">
        <v>1440</v>
      </c>
      <c r="V67" s="94" t="e">
        <f>ROUNDUP(((W168*0.5/23))*(5/30),0)</f>
        <v>#DIV/0!</v>
      </c>
      <c r="W67" s="263" t="e">
        <f>V67*U67</f>
        <v>#DIV/0!</v>
      </c>
      <c r="X67" s="290" t="s">
        <v>317</v>
      </c>
      <c r="Y67" s="291"/>
      <c r="Z67" s="292"/>
    </row>
    <row r="68" spans="1:27" s="46" customFormat="1" ht="12" customHeight="1" x14ac:dyDescent="0.2">
      <c r="A68" s="57"/>
      <c r="B68" s="699" t="s">
        <v>22</v>
      </c>
      <c r="C68" s="42"/>
      <c r="D68" s="43"/>
      <c r="E68" s="40">
        <f t="shared" ref="E68:E72" si="59">C68*D68</f>
        <v>0</v>
      </c>
      <c r="F68" s="6"/>
      <c r="G68" s="42"/>
      <c r="H68" s="43"/>
      <c r="I68" s="40">
        <f t="shared" ref="I68:I72" si="60">G68*H68</f>
        <v>0</v>
      </c>
      <c r="J68" s="42"/>
      <c r="K68" s="293"/>
      <c r="L68" s="40">
        <f t="shared" ref="L68:L72" si="61">J68*K68</f>
        <v>0</v>
      </c>
      <c r="M68" s="42">
        <f t="shared" ref="M68:O72" si="62">G68+J68</f>
        <v>0</v>
      </c>
      <c r="N68" s="43">
        <f t="shared" si="62"/>
        <v>0</v>
      </c>
      <c r="O68" s="40">
        <f t="shared" si="62"/>
        <v>0</v>
      </c>
      <c r="P68" s="6"/>
      <c r="Q68" s="42">
        <f t="shared" si="58"/>
        <v>0</v>
      </c>
      <c r="R68" s="43">
        <f t="shared" si="58"/>
        <v>0</v>
      </c>
      <c r="S68" s="40">
        <f t="shared" si="58"/>
        <v>0</v>
      </c>
      <c r="T68" s="6"/>
      <c r="U68" s="42"/>
      <c r="V68" s="249"/>
      <c r="W68" s="44"/>
      <c r="X68" s="728"/>
      <c r="Y68" s="45"/>
      <c r="Z68" s="45"/>
      <c r="AA68" s="45"/>
    </row>
    <row r="69" spans="1:27" s="152" customFormat="1" ht="12" customHeight="1" x14ac:dyDescent="0.2">
      <c r="A69" s="57"/>
      <c r="B69" s="699" t="s">
        <v>22</v>
      </c>
      <c r="C69" s="42"/>
      <c r="D69" s="43"/>
      <c r="E69" s="40">
        <f t="shared" si="59"/>
        <v>0</v>
      </c>
      <c r="F69" s="6"/>
      <c r="G69" s="247"/>
      <c r="H69" s="248"/>
      <c r="I69" s="222">
        <f t="shared" si="60"/>
        <v>0</v>
      </c>
      <c r="J69" s="247"/>
      <c r="K69" s="248"/>
      <c r="L69" s="222">
        <f t="shared" si="61"/>
        <v>0</v>
      </c>
      <c r="M69" s="223">
        <f t="shared" si="62"/>
        <v>0</v>
      </c>
      <c r="N69" s="224">
        <f t="shared" si="62"/>
        <v>0</v>
      </c>
      <c r="O69" s="222">
        <f t="shared" si="62"/>
        <v>0</v>
      </c>
      <c r="P69" s="6"/>
      <c r="Q69" s="42">
        <f t="shared" si="58"/>
        <v>0</v>
      </c>
      <c r="R69" s="43">
        <f t="shared" si="58"/>
        <v>0</v>
      </c>
      <c r="S69" s="40">
        <f t="shared" si="58"/>
        <v>0</v>
      </c>
      <c r="T69" s="6"/>
      <c r="U69" s="247"/>
      <c r="V69" s="249"/>
      <c r="W69" s="250"/>
      <c r="X69" s="743"/>
      <c r="Y69" s="41"/>
      <c r="Z69" s="41"/>
      <c r="AA69" s="41"/>
    </row>
    <row r="70" spans="1:27" s="152" customFormat="1" ht="12" customHeight="1" x14ac:dyDescent="0.2">
      <c r="A70" s="57"/>
      <c r="B70" s="699" t="s">
        <v>22</v>
      </c>
      <c r="C70" s="42"/>
      <c r="D70" s="43"/>
      <c r="E70" s="40">
        <f t="shared" si="59"/>
        <v>0</v>
      </c>
      <c r="F70" s="6"/>
      <c r="G70" s="247"/>
      <c r="H70" s="248"/>
      <c r="I70" s="222">
        <f t="shared" si="60"/>
        <v>0</v>
      </c>
      <c r="J70" s="247"/>
      <c r="K70" s="248"/>
      <c r="L70" s="222">
        <f t="shared" si="61"/>
        <v>0</v>
      </c>
      <c r="M70" s="223">
        <f t="shared" si="62"/>
        <v>0</v>
      </c>
      <c r="N70" s="224">
        <f t="shared" si="62"/>
        <v>0</v>
      </c>
      <c r="O70" s="222">
        <f t="shared" si="62"/>
        <v>0</v>
      </c>
      <c r="P70" s="6"/>
      <c r="Q70" s="42">
        <f t="shared" si="58"/>
        <v>0</v>
      </c>
      <c r="R70" s="43">
        <f t="shared" si="58"/>
        <v>0</v>
      </c>
      <c r="S70" s="40">
        <f t="shared" si="58"/>
        <v>0</v>
      </c>
      <c r="T70" s="6"/>
      <c r="U70" s="247"/>
      <c r="V70" s="249"/>
      <c r="W70" s="250"/>
      <c r="X70" s="743"/>
      <c r="Y70" s="41"/>
      <c r="Z70" s="41"/>
      <c r="AA70" s="41"/>
    </row>
    <row r="71" spans="1:27" s="152" customFormat="1" ht="12" customHeight="1" x14ac:dyDescent="0.2">
      <c r="A71" s="57"/>
      <c r="B71" s="699" t="s">
        <v>22</v>
      </c>
      <c r="C71" s="42"/>
      <c r="D71" s="43"/>
      <c r="E71" s="40">
        <f t="shared" si="59"/>
        <v>0</v>
      </c>
      <c r="F71" s="6"/>
      <c r="G71" s="247"/>
      <c r="H71" s="248"/>
      <c r="I71" s="222">
        <f t="shared" si="60"/>
        <v>0</v>
      </c>
      <c r="J71" s="247"/>
      <c r="K71" s="248"/>
      <c r="L71" s="222">
        <f t="shared" si="61"/>
        <v>0</v>
      </c>
      <c r="M71" s="223">
        <f t="shared" si="62"/>
        <v>0</v>
      </c>
      <c r="N71" s="224">
        <f t="shared" si="62"/>
        <v>0</v>
      </c>
      <c r="O71" s="222">
        <f t="shared" si="62"/>
        <v>0</v>
      </c>
      <c r="P71" s="6"/>
      <c r="Q71" s="42">
        <f t="shared" si="58"/>
        <v>0</v>
      </c>
      <c r="R71" s="43">
        <f t="shared" si="58"/>
        <v>0</v>
      </c>
      <c r="S71" s="40">
        <f t="shared" si="58"/>
        <v>0</v>
      </c>
      <c r="T71" s="6"/>
      <c r="U71" s="247"/>
      <c r="V71" s="249"/>
      <c r="W71" s="250"/>
      <c r="X71" s="743"/>
      <c r="Y71" s="41"/>
      <c r="Z71" s="41"/>
      <c r="AA71" s="41"/>
    </row>
    <row r="72" spans="1:27" s="152" customFormat="1" ht="12" customHeight="1" x14ac:dyDescent="0.2">
      <c r="A72" s="57"/>
      <c r="B72" s="699" t="s">
        <v>22</v>
      </c>
      <c r="C72" s="42"/>
      <c r="D72" s="43"/>
      <c r="E72" s="40">
        <f t="shared" si="59"/>
        <v>0</v>
      </c>
      <c r="F72" s="6"/>
      <c r="G72" s="42"/>
      <c r="H72" s="293"/>
      <c r="I72" s="222">
        <f t="shared" si="60"/>
        <v>0</v>
      </c>
      <c r="J72" s="42"/>
      <c r="K72" s="293"/>
      <c r="L72" s="222">
        <f t="shared" si="61"/>
        <v>0</v>
      </c>
      <c r="M72" s="223">
        <f t="shared" si="62"/>
        <v>0</v>
      </c>
      <c r="N72" s="224">
        <f t="shared" si="62"/>
        <v>0</v>
      </c>
      <c r="O72" s="222">
        <f t="shared" si="62"/>
        <v>0</v>
      </c>
      <c r="P72" s="6"/>
      <c r="Q72" s="42">
        <f t="shared" si="58"/>
        <v>0</v>
      </c>
      <c r="R72" s="43">
        <f t="shared" si="58"/>
        <v>0</v>
      </c>
      <c r="S72" s="40">
        <f t="shared" si="58"/>
        <v>0</v>
      </c>
      <c r="T72" s="6"/>
      <c r="U72" s="42"/>
      <c r="V72" s="249"/>
      <c r="W72" s="44"/>
      <c r="X72" s="728"/>
      <c r="Y72" s="41"/>
      <c r="Z72" s="41"/>
      <c r="AA72" s="41"/>
    </row>
    <row r="73" spans="1:27" ht="12" customHeight="1" x14ac:dyDescent="0.2">
      <c r="A73" s="294"/>
      <c r="B73" s="295"/>
      <c r="C73" s="296"/>
      <c r="D73" s="297"/>
      <c r="E73" s="87"/>
      <c r="F73" s="283"/>
      <c r="G73" s="298"/>
      <c r="H73" s="297"/>
      <c r="I73" s="87"/>
      <c r="J73" s="296"/>
      <c r="K73" s="297"/>
      <c r="L73" s="87"/>
      <c r="M73" s="298"/>
      <c r="N73" s="297"/>
      <c r="O73" s="287"/>
      <c r="P73" s="283"/>
      <c r="Q73" s="286"/>
      <c r="R73" s="283"/>
      <c r="S73" s="287"/>
      <c r="U73" s="24"/>
      <c r="V73" s="62"/>
      <c r="W73" s="299"/>
      <c r="X73" s="461"/>
      <c r="Y73" s="81"/>
      <c r="Z73" s="210"/>
    </row>
    <row r="74" spans="1:27" s="216" customFormat="1" ht="18" customHeight="1" x14ac:dyDescent="0.2">
      <c r="A74" s="803" t="s">
        <v>30</v>
      </c>
      <c r="B74" s="804"/>
      <c r="C74" s="563"/>
      <c r="D74" s="502"/>
      <c r="E74" s="282">
        <f>SUM(E75:E84)</f>
        <v>0</v>
      </c>
      <c r="F74" s="703"/>
      <c r="G74" s="564"/>
      <c r="H74" s="571"/>
      <c r="I74" s="282">
        <f>SUM(I75:I84)</f>
        <v>0</v>
      </c>
      <c r="J74" s="564"/>
      <c r="K74" s="571"/>
      <c r="L74" s="282">
        <f>SUM(L75:L84)</f>
        <v>0</v>
      </c>
      <c r="M74" s="564"/>
      <c r="N74" s="571"/>
      <c r="O74" s="282">
        <f>SUM(O75:O84)</f>
        <v>0</v>
      </c>
      <c r="P74" s="212"/>
      <c r="Q74" s="556"/>
      <c r="R74" s="558"/>
      <c r="S74" s="28" t="e">
        <f>O74-W74</f>
        <v>#DIV/0!</v>
      </c>
      <c r="T74" s="212"/>
      <c r="U74" s="565"/>
      <c r="V74" s="572"/>
      <c r="W74" s="282" t="e">
        <f>SUM(W75:W84)</f>
        <v>#DIV/0!</v>
      </c>
      <c r="X74" s="730" t="s">
        <v>242</v>
      </c>
      <c r="Y74" s="260"/>
    </row>
    <row r="75" spans="1:27" ht="12" customHeight="1" x14ac:dyDescent="0.2">
      <c r="A75" s="264"/>
      <c r="B75" s="243" t="s">
        <v>32</v>
      </c>
      <c r="C75" s="300"/>
      <c r="D75" s="289"/>
      <c r="E75" s="50">
        <f>C75*D75</f>
        <v>0</v>
      </c>
      <c r="F75" s="193"/>
      <c r="G75" s="300"/>
      <c r="H75" s="289"/>
      <c r="I75" s="50">
        <f>G75*H75</f>
        <v>0</v>
      </c>
      <c r="J75" s="300"/>
      <c r="K75" s="289"/>
      <c r="L75" s="50">
        <f>J75*K75</f>
        <v>0</v>
      </c>
      <c r="M75" s="93">
        <f t="shared" ref="M75:O83" si="63">G75+J75</f>
        <v>0</v>
      </c>
      <c r="N75" s="94">
        <f t="shared" si="63"/>
        <v>0</v>
      </c>
      <c r="O75" s="90">
        <f t="shared" si="63"/>
        <v>0</v>
      </c>
      <c r="Q75" s="51">
        <f t="shared" ref="Q75:R83" si="64">M75-U75</f>
        <v>-6000</v>
      </c>
      <c r="R75" s="52">
        <f t="shared" si="64"/>
        <v>-1</v>
      </c>
      <c r="S75" s="50">
        <f>O75-W75</f>
        <v>-6000</v>
      </c>
      <c r="U75" s="91">
        <v>6000</v>
      </c>
      <c r="V75" s="92">
        <v>1</v>
      </c>
      <c r="W75" s="232">
        <f>V75*U75</f>
        <v>6000</v>
      </c>
      <c r="X75" s="103"/>
      <c r="Y75" s="81"/>
      <c r="Z75" s="210"/>
    </row>
    <row r="76" spans="1:27" ht="12" customHeight="1" x14ac:dyDescent="0.2">
      <c r="A76" s="264"/>
      <c r="B76" s="243" t="s">
        <v>33</v>
      </c>
      <c r="C76" s="229"/>
      <c r="D76" s="230"/>
      <c r="E76" s="50">
        <f>C76*D76</f>
        <v>0</v>
      </c>
      <c r="F76" s="193"/>
      <c r="G76" s="229"/>
      <c r="H76" s="230"/>
      <c r="I76" s="50">
        <f>G76*H76</f>
        <v>0</v>
      </c>
      <c r="J76" s="229"/>
      <c r="K76" s="230"/>
      <c r="L76" s="50">
        <f>J76*K76</f>
        <v>0</v>
      </c>
      <c r="M76" s="93">
        <f t="shared" si="63"/>
        <v>0</v>
      </c>
      <c r="N76" s="94">
        <f t="shared" si="63"/>
        <v>0</v>
      </c>
      <c r="O76" s="90">
        <f t="shared" si="63"/>
        <v>0</v>
      </c>
      <c r="Q76" s="51">
        <f t="shared" si="64"/>
        <v>-150</v>
      </c>
      <c r="R76" s="52">
        <f t="shared" si="64"/>
        <v>-1</v>
      </c>
      <c r="S76" s="50">
        <f>O76-W76</f>
        <v>-150</v>
      </c>
      <c r="U76" s="91">
        <v>150</v>
      </c>
      <c r="V76" s="52">
        <v>1</v>
      </c>
      <c r="W76" s="232">
        <f>V76*U76</f>
        <v>150</v>
      </c>
      <c r="X76" s="53"/>
      <c r="Y76" s="81"/>
      <c r="Z76" s="210"/>
    </row>
    <row r="77" spans="1:27" ht="12" customHeight="1" x14ac:dyDescent="0.2">
      <c r="A77" s="264"/>
      <c r="B77" s="243" t="s">
        <v>34</v>
      </c>
      <c r="C77" s="229"/>
      <c r="D77" s="230"/>
      <c r="E77" s="50">
        <f>C77*D77</f>
        <v>0</v>
      </c>
      <c r="F77" s="193"/>
      <c r="G77" s="229"/>
      <c r="H77" s="230"/>
      <c r="I77" s="50">
        <f>G77*H77</f>
        <v>0</v>
      </c>
      <c r="J77" s="229"/>
      <c r="K77" s="230"/>
      <c r="L77" s="50">
        <f>J77*K77</f>
        <v>0</v>
      </c>
      <c r="M77" s="93">
        <f t="shared" si="63"/>
        <v>0</v>
      </c>
      <c r="N77" s="94">
        <f t="shared" si="63"/>
        <v>0</v>
      </c>
      <c r="O77" s="90">
        <f t="shared" si="63"/>
        <v>0</v>
      </c>
      <c r="Q77" s="51" t="e">
        <f t="shared" si="64"/>
        <v>#DIV/0!</v>
      </c>
      <c r="R77" s="52">
        <f t="shared" si="64"/>
        <v>-1</v>
      </c>
      <c r="S77" s="50" t="e">
        <f>O77-W77</f>
        <v>#DIV/0!</v>
      </c>
      <c r="U77" s="91" t="e">
        <f>(150*S166)+(250*S168)</f>
        <v>#DIV/0!</v>
      </c>
      <c r="V77" s="52">
        <v>1</v>
      </c>
      <c r="W77" s="232" t="e">
        <f>U77*V77</f>
        <v>#DIV/0!</v>
      </c>
      <c r="X77" s="53"/>
      <c r="Y77" s="81"/>
      <c r="Z77" s="210"/>
    </row>
    <row r="78" spans="1:27" ht="12" customHeight="1" x14ac:dyDescent="0.2">
      <c r="A78" s="264"/>
      <c r="B78" s="243" t="s">
        <v>94</v>
      </c>
      <c r="C78" s="229"/>
      <c r="D78" s="230"/>
      <c r="E78" s="50">
        <f>C78*D78</f>
        <v>0</v>
      </c>
      <c r="F78" s="193"/>
      <c r="G78" s="229"/>
      <c r="H78" s="230"/>
      <c r="I78" s="50">
        <f>G78*H78</f>
        <v>0</v>
      </c>
      <c r="J78" s="229"/>
      <c r="K78" s="230"/>
      <c r="L78" s="50">
        <f>J78*K78</f>
        <v>0</v>
      </c>
      <c r="M78" s="93">
        <f t="shared" si="63"/>
        <v>0</v>
      </c>
      <c r="N78" s="94">
        <f t="shared" si="63"/>
        <v>0</v>
      </c>
      <c r="O78" s="90">
        <f t="shared" si="63"/>
        <v>0</v>
      </c>
      <c r="Q78" s="51">
        <f t="shared" si="64"/>
        <v>-1000</v>
      </c>
      <c r="R78" s="52">
        <f t="shared" si="64"/>
        <v>-2</v>
      </c>
      <c r="S78" s="50">
        <f>O78-W78</f>
        <v>-2000</v>
      </c>
      <c r="U78" s="91">
        <v>1000</v>
      </c>
      <c r="V78" s="52">
        <v>2</v>
      </c>
      <c r="W78" s="232">
        <f>U78*V78</f>
        <v>2000</v>
      </c>
      <c r="X78" s="53"/>
      <c r="Y78" s="81"/>
      <c r="Z78" s="210"/>
    </row>
    <row r="79" spans="1:27" s="46" customFormat="1" ht="12" customHeight="1" x14ac:dyDescent="0.2">
      <c r="A79" s="57"/>
      <c r="B79" s="699" t="s">
        <v>22</v>
      </c>
      <c r="C79" s="42"/>
      <c r="D79" s="43"/>
      <c r="E79" s="40">
        <f t="shared" ref="E79:E83" si="65">C79*D79</f>
        <v>0</v>
      </c>
      <c r="F79" s="6"/>
      <c r="G79" s="42"/>
      <c r="H79" s="43"/>
      <c r="I79" s="40">
        <f t="shared" ref="I79:I83" si="66">G79*H79</f>
        <v>0</v>
      </c>
      <c r="J79" s="42"/>
      <c r="K79" s="293"/>
      <c r="L79" s="40">
        <f t="shared" ref="L79:L83" si="67">J79*K79</f>
        <v>0</v>
      </c>
      <c r="M79" s="42">
        <f t="shared" si="63"/>
        <v>0</v>
      </c>
      <c r="N79" s="43">
        <f t="shared" si="63"/>
        <v>0</v>
      </c>
      <c r="O79" s="40">
        <f t="shared" si="63"/>
        <v>0</v>
      </c>
      <c r="P79" s="6"/>
      <c r="Q79" s="42">
        <f t="shared" si="64"/>
        <v>0</v>
      </c>
      <c r="R79" s="43">
        <f t="shared" si="64"/>
        <v>0</v>
      </c>
      <c r="S79" s="40">
        <f t="shared" ref="S79:S83" si="68">O79-W79</f>
        <v>0</v>
      </c>
      <c r="T79" s="6"/>
      <c r="U79" s="42"/>
      <c r="V79" s="249"/>
      <c r="W79" s="44"/>
      <c r="X79" s="728"/>
      <c r="Y79" s="45"/>
      <c r="Z79" s="45"/>
      <c r="AA79" s="45"/>
    </row>
    <row r="80" spans="1:27" s="46" customFormat="1" ht="12" customHeight="1" x14ac:dyDescent="0.2">
      <c r="A80" s="57"/>
      <c r="B80" s="699" t="s">
        <v>22</v>
      </c>
      <c r="C80" s="42"/>
      <c r="D80" s="43"/>
      <c r="E80" s="40">
        <f t="shared" si="65"/>
        <v>0</v>
      </c>
      <c r="F80" s="6"/>
      <c r="G80" s="42"/>
      <c r="H80" s="43"/>
      <c r="I80" s="40">
        <f t="shared" si="66"/>
        <v>0</v>
      </c>
      <c r="J80" s="42"/>
      <c r="K80" s="293"/>
      <c r="L80" s="40">
        <f t="shared" si="67"/>
        <v>0</v>
      </c>
      <c r="M80" s="42">
        <f t="shared" si="63"/>
        <v>0</v>
      </c>
      <c r="N80" s="43">
        <f t="shared" si="63"/>
        <v>0</v>
      </c>
      <c r="O80" s="40">
        <f t="shared" si="63"/>
        <v>0</v>
      </c>
      <c r="P80" s="6"/>
      <c r="Q80" s="42">
        <f t="shared" si="64"/>
        <v>0</v>
      </c>
      <c r="R80" s="43">
        <f t="shared" si="64"/>
        <v>0</v>
      </c>
      <c r="S80" s="40">
        <f t="shared" si="68"/>
        <v>0</v>
      </c>
      <c r="T80" s="6"/>
      <c r="U80" s="42"/>
      <c r="V80" s="249"/>
      <c r="W80" s="44"/>
      <c r="X80" s="728"/>
      <c r="Y80" s="45"/>
      <c r="Z80" s="45"/>
      <c r="AA80" s="45"/>
    </row>
    <row r="81" spans="1:27" s="46" customFormat="1" ht="12" customHeight="1" x14ac:dyDescent="0.2">
      <c r="A81" s="57"/>
      <c r="B81" s="699" t="s">
        <v>22</v>
      </c>
      <c r="C81" s="42"/>
      <c r="D81" s="43"/>
      <c r="E81" s="40">
        <f t="shared" si="65"/>
        <v>0</v>
      </c>
      <c r="F81" s="6"/>
      <c r="G81" s="42"/>
      <c r="H81" s="43"/>
      <c r="I81" s="40">
        <f t="shared" si="66"/>
        <v>0</v>
      </c>
      <c r="J81" s="42"/>
      <c r="K81" s="293"/>
      <c r="L81" s="40">
        <f t="shared" si="67"/>
        <v>0</v>
      </c>
      <c r="M81" s="42">
        <f t="shared" si="63"/>
        <v>0</v>
      </c>
      <c r="N81" s="43">
        <f t="shared" si="63"/>
        <v>0</v>
      </c>
      <c r="O81" s="40">
        <f t="shared" si="63"/>
        <v>0</v>
      </c>
      <c r="P81" s="6"/>
      <c r="Q81" s="42">
        <f t="shared" si="64"/>
        <v>0</v>
      </c>
      <c r="R81" s="43">
        <f t="shared" si="64"/>
        <v>0</v>
      </c>
      <c r="S81" s="40">
        <f t="shared" si="68"/>
        <v>0</v>
      </c>
      <c r="T81" s="6"/>
      <c r="U81" s="42"/>
      <c r="V81" s="249"/>
      <c r="W81" s="44"/>
      <c r="X81" s="728"/>
      <c r="Y81" s="45"/>
      <c r="Z81" s="45"/>
      <c r="AA81" s="45"/>
    </row>
    <row r="82" spans="1:27" s="46" customFormat="1" ht="12" customHeight="1" x14ac:dyDescent="0.2">
      <c r="A82" s="57"/>
      <c r="B82" s="699" t="s">
        <v>22</v>
      </c>
      <c r="C82" s="42"/>
      <c r="D82" s="43"/>
      <c r="E82" s="40">
        <f t="shared" si="65"/>
        <v>0</v>
      </c>
      <c r="F82" s="6"/>
      <c r="G82" s="42"/>
      <c r="H82" s="43"/>
      <c r="I82" s="40">
        <f t="shared" si="66"/>
        <v>0</v>
      </c>
      <c r="J82" s="42"/>
      <c r="K82" s="293"/>
      <c r="L82" s="40">
        <f t="shared" si="67"/>
        <v>0</v>
      </c>
      <c r="M82" s="42">
        <f t="shared" si="63"/>
        <v>0</v>
      </c>
      <c r="N82" s="43">
        <f t="shared" si="63"/>
        <v>0</v>
      </c>
      <c r="O82" s="40">
        <f t="shared" si="63"/>
        <v>0</v>
      </c>
      <c r="P82" s="6"/>
      <c r="Q82" s="42">
        <f t="shared" si="64"/>
        <v>0</v>
      </c>
      <c r="R82" s="43">
        <f t="shared" si="64"/>
        <v>0</v>
      </c>
      <c r="S82" s="40">
        <f t="shared" si="68"/>
        <v>0</v>
      </c>
      <c r="T82" s="6"/>
      <c r="U82" s="42"/>
      <c r="V82" s="249"/>
      <c r="W82" s="44"/>
      <c r="X82" s="728"/>
      <c r="Y82" s="45"/>
      <c r="Z82" s="45"/>
      <c r="AA82" s="45"/>
    </row>
    <row r="83" spans="1:27" s="46" customFormat="1" ht="12" customHeight="1" x14ac:dyDescent="0.2">
      <c r="A83" s="57"/>
      <c r="B83" s="699" t="s">
        <v>22</v>
      </c>
      <c r="C83" s="42"/>
      <c r="D83" s="43"/>
      <c r="E83" s="40">
        <f t="shared" si="65"/>
        <v>0</v>
      </c>
      <c r="F83" s="6"/>
      <c r="G83" s="42"/>
      <c r="H83" s="43"/>
      <c r="I83" s="40">
        <f t="shared" si="66"/>
        <v>0</v>
      </c>
      <c r="J83" s="42"/>
      <c r="K83" s="293"/>
      <c r="L83" s="40">
        <f t="shared" si="67"/>
        <v>0</v>
      </c>
      <c r="M83" s="42">
        <f t="shared" si="63"/>
        <v>0</v>
      </c>
      <c r="N83" s="43">
        <f t="shared" si="63"/>
        <v>0</v>
      </c>
      <c r="O83" s="40">
        <f t="shared" si="63"/>
        <v>0</v>
      </c>
      <c r="P83" s="6"/>
      <c r="Q83" s="42">
        <f t="shared" si="64"/>
        <v>0</v>
      </c>
      <c r="R83" s="43">
        <f t="shared" si="64"/>
        <v>0</v>
      </c>
      <c r="S83" s="40">
        <f t="shared" si="68"/>
        <v>0</v>
      </c>
      <c r="T83" s="6"/>
      <c r="U83" s="42"/>
      <c r="V83" s="249"/>
      <c r="W83" s="44"/>
      <c r="X83" s="728"/>
      <c r="Y83" s="45"/>
      <c r="Z83" s="45"/>
      <c r="AA83" s="45"/>
    </row>
    <row r="84" spans="1:27" ht="12" customHeight="1" x14ac:dyDescent="0.2">
      <c r="A84" s="278"/>
      <c r="B84" s="279"/>
      <c r="C84" s="240"/>
      <c r="D84" s="241"/>
      <c r="E84" s="280"/>
      <c r="F84" s="283"/>
      <c r="G84" s="240"/>
      <c r="H84" s="241"/>
      <c r="I84" s="280"/>
      <c r="J84" s="240"/>
      <c r="K84" s="241"/>
      <c r="L84" s="280"/>
      <c r="M84" s="240"/>
      <c r="N84" s="241"/>
      <c r="O84" s="285"/>
      <c r="P84" s="283"/>
      <c r="Q84" s="286"/>
      <c r="R84" s="283"/>
      <c r="S84" s="287"/>
      <c r="T84" s="283"/>
      <c r="U84" s="244"/>
      <c r="V84" s="268"/>
      <c r="W84" s="232"/>
      <c r="X84" s="53"/>
      <c r="Y84" s="81"/>
      <c r="Z84" s="210"/>
    </row>
    <row r="85" spans="1:27" s="216" customFormat="1" ht="18" customHeight="1" x14ac:dyDescent="0.2">
      <c r="A85" s="803" t="s">
        <v>35</v>
      </c>
      <c r="B85" s="804"/>
      <c r="C85" s="563"/>
      <c r="D85" s="502"/>
      <c r="E85" s="282">
        <f>SUM(E86:E92)</f>
        <v>0</v>
      </c>
      <c r="F85" s="703"/>
      <c r="G85" s="564"/>
      <c r="H85" s="569"/>
      <c r="I85" s="282">
        <f>SUM(I86:I92)</f>
        <v>0</v>
      </c>
      <c r="J85" s="564"/>
      <c r="K85" s="569"/>
      <c r="L85" s="282">
        <f>SUM(L86:L92)</f>
        <v>0</v>
      </c>
      <c r="M85" s="564"/>
      <c r="N85" s="569"/>
      <c r="O85" s="282">
        <f>SUM(O86:O92)</f>
        <v>0</v>
      </c>
      <c r="P85" s="212"/>
      <c r="Q85" s="556"/>
      <c r="R85" s="558"/>
      <c r="S85" s="28" t="e">
        <f>O85-W85</f>
        <v>#DIV/0!</v>
      </c>
      <c r="T85" s="212"/>
      <c r="U85" s="565"/>
      <c r="V85" s="568"/>
      <c r="W85" s="282" t="e">
        <f>SUM(W86:W92)</f>
        <v>#DIV/0!</v>
      </c>
      <c r="X85" s="494"/>
      <c r="Y85" s="260"/>
    </row>
    <row r="86" spans="1:27" ht="12" customHeight="1" x14ac:dyDescent="0.2">
      <c r="A86" s="264"/>
      <c r="B86" s="243" t="s">
        <v>36</v>
      </c>
      <c r="C86" s="231"/>
      <c r="D86" s="254"/>
      <c r="E86" s="50">
        <f>C86*D86</f>
        <v>0</v>
      </c>
      <c r="F86" s="193"/>
      <c r="G86" s="231"/>
      <c r="H86" s="254"/>
      <c r="I86" s="50">
        <f>G86*H86</f>
        <v>0</v>
      </c>
      <c r="J86" s="231"/>
      <c r="K86" s="254"/>
      <c r="L86" s="50">
        <f>J86*K86</f>
        <v>0</v>
      </c>
      <c r="M86" s="93">
        <f>G86+J86</f>
        <v>0</v>
      </c>
      <c r="N86" s="94">
        <f>H86+K86</f>
        <v>0</v>
      </c>
      <c r="O86" s="90">
        <f>I86+L86</f>
        <v>0</v>
      </c>
      <c r="Q86" s="51" t="e">
        <f>M86-U86</f>
        <v>#DIV/0!</v>
      </c>
      <c r="R86" s="52">
        <f>N86-V86</f>
        <v>-1</v>
      </c>
      <c r="S86" s="50" t="e">
        <f>O86-W86</f>
        <v>#DIV/0!</v>
      </c>
      <c r="U86" s="93" t="e">
        <f>(IF(W164&lt;300,(2020*S166),((2020+(W164-300)*4.5)*S166)))+(IF(W164&lt;400,(2680*S168),((2680+(W164-400)*5.75)*S168)))</f>
        <v>#DIV/0!</v>
      </c>
      <c r="V86" s="94">
        <v>1</v>
      </c>
      <c r="W86" s="232" t="e">
        <f>V86*U86</f>
        <v>#DIV/0!</v>
      </c>
      <c r="X86" s="53"/>
      <c r="Y86" s="81"/>
      <c r="Z86" s="81"/>
    </row>
    <row r="87" spans="1:27" s="46" customFormat="1" ht="12" customHeight="1" x14ac:dyDescent="0.2">
      <c r="A87" s="57"/>
      <c r="B87" s="699" t="s">
        <v>22</v>
      </c>
      <c r="C87" s="42"/>
      <c r="D87" s="43"/>
      <c r="E87" s="40">
        <f t="shared" ref="E87:E91" si="69">C87*D87</f>
        <v>0</v>
      </c>
      <c r="F87" s="6"/>
      <c r="G87" s="42"/>
      <c r="H87" s="43"/>
      <c r="I87" s="40">
        <f t="shared" ref="I87:I91" si="70">G87*H87</f>
        <v>0</v>
      </c>
      <c r="J87" s="42"/>
      <c r="K87" s="293"/>
      <c r="L87" s="40">
        <f t="shared" ref="L87:L91" si="71">J87*K87</f>
        <v>0</v>
      </c>
      <c r="M87" s="42">
        <f t="shared" ref="M87:M91" si="72">G87+J87</f>
        <v>0</v>
      </c>
      <c r="N87" s="43">
        <f t="shared" ref="N87:N91" si="73">H87+K87</f>
        <v>0</v>
      </c>
      <c r="O87" s="40">
        <f t="shared" ref="O87:O91" si="74">I87+L87</f>
        <v>0</v>
      </c>
      <c r="P87" s="6"/>
      <c r="Q87" s="42">
        <f t="shared" ref="Q87:Q91" si="75">M87-U87</f>
        <v>0</v>
      </c>
      <c r="R87" s="43">
        <f t="shared" ref="R87:R91" si="76">N87-V87</f>
        <v>0</v>
      </c>
      <c r="S87" s="40">
        <f t="shared" ref="S87:S91" si="77">O87-W87</f>
        <v>0</v>
      </c>
      <c r="T87" s="6"/>
      <c r="U87" s="42"/>
      <c r="V87" s="249"/>
      <c r="W87" s="44"/>
      <c r="X87" s="728"/>
      <c r="Y87" s="45"/>
      <c r="Z87" s="45"/>
      <c r="AA87" s="45"/>
    </row>
    <row r="88" spans="1:27" s="46" customFormat="1" ht="12" customHeight="1" x14ac:dyDescent="0.2">
      <c r="A88" s="57"/>
      <c r="B88" s="699" t="s">
        <v>22</v>
      </c>
      <c r="C88" s="42"/>
      <c r="D88" s="43"/>
      <c r="E88" s="40">
        <f t="shared" si="69"/>
        <v>0</v>
      </c>
      <c r="F88" s="6"/>
      <c r="G88" s="42"/>
      <c r="H88" s="43"/>
      <c r="I88" s="40">
        <f t="shared" si="70"/>
        <v>0</v>
      </c>
      <c r="J88" s="42"/>
      <c r="K88" s="293"/>
      <c r="L88" s="40">
        <f t="shared" si="71"/>
        <v>0</v>
      </c>
      <c r="M88" s="42">
        <f t="shared" si="72"/>
        <v>0</v>
      </c>
      <c r="N88" s="43">
        <f t="shared" si="73"/>
        <v>0</v>
      </c>
      <c r="O88" s="40">
        <f t="shared" si="74"/>
        <v>0</v>
      </c>
      <c r="P88" s="6"/>
      <c r="Q88" s="42">
        <f t="shared" si="75"/>
        <v>0</v>
      </c>
      <c r="R88" s="43">
        <f t="shared" si="76"/>
        <v>0</v>
      </c>
      <c r="S88" s="40">
        <f t="shared" si="77"/>
        <v>0</v>
      </c>
      <c r="T88" s="6"/>
      <c r="U88" s="42"/>
      <c r="V88" s="249"/>
      <c r="W88" s="44"/>
      <c r="X88" s="728"/>
      <c r="Y88" s="45"/>
      <c r="Z88" s="45"/>
      <c r="AA88" s="45"/>
    </row>
    <row r="89" spans="1:27" s="46" customFormat="1" ht="12" customHeight="1" x14ac:dyDescent="0.2">
      <c r="A89" s="57"/>
      <c r="B89" s="699" t="s">
        <v>22</v>
      </c>
      <c r="C89" s="42"/>
      <c r="D89" s="43"/>
      <c r="E89" s="40">
        <f t="shared" si="69"/>
        <v>0</v>
      </c>
      <c r="F89" s="6"/>
      <c r="G89" s="42"/>
      <c r="H89" s="43"/>
      <c r="I89" s="40">
        <f t="shared" si="70"/>
        <v>0</v>
      </c>
      <c r="J89" s="42"/>
      <c r="K89" s="293"/>
      <c r="L89" s="40">
        <f t="shared" si="71"/>
        <v>0</v>
      </c>
      <c r="M89" s="42">
        <f t="shared" si="72"/>
        <v>0</v>
      </c>
      <c r="N89" s="43">
        <f t="shared" si="73"/>
        <v>0</v>
      </c>
      <c r="O89" s="40">
        <f t="shared" si="74"/>
        <v>0</v>
      </c>
      <c r="P89" s="6"/>
      <c r="Q89" s="42">
        <f t="shared" si="75"/>
        <v>0</v>
      </c>
      <c r="R89" s="43">
        <f t="shared" si="76"/>
        <v>0</v>
      </c>
      <c r="S89" s="40">
        <f t="shared" si="77"/>
        <v>0</v>
      </c>
      <c r="T89" s="6"/>
      <c r="U89" s="42"/>
      <c r="V89" s="249"/>
      <c r="W89" s="44"/>
      <c r="X89" s="728"/>
      <c r="Y89" s="45"/>
      <c r="Z89" s="45"/>
      <c r="AA89" s="45"/>
    </row>
    <row r="90" spans="1:27" s="46" customFormat="1" ht="12" customHeight="1" x14ac:dyDescent="0.2">
      <c r="A90" s="57"/>
      <c r="B90" s="699" t="s">
        <v>22</v>
      </c>
      <c r="C90" s="42"/>
      <c r="D90" s="43"/>
      <c r="E90" s="40">
        <f t="shared" si="69"/>
        <v>0</v>
      </c>
      <c r="F90" s="6"/>
      <c r="G90" s="42"/>
      <c r="H90" s="43"/>
      <c r="I90" s="40">
        <f t="shared" si="70"/>
        <v>0</v>
      </c>
      <c r="J90" s="42"/>
      <c r="K90" s="293"/>
      <c r="L90" s="40">
        <f t="shared" si="71"/>
        <v>0</v>
      </c>
      <c r="M90" s="42">
        <f t="shared" si="72"/>
        <v>0</v>
      </c>
      <c r="N90" s="43">
        <f t="shared" si="73"/>
        <v>0</v>
      </c>
      <c r="O90" s="40">
        <f t="shared" si="74"/>
        <v>0</v>
      </c>
      <c r="P90" s="6"/>
      <c r="Q90" s="42">
        <f t="shared" si="75"/>
        <v>0</v>
      </c>
      <c r="R90" s="43">
        <f t="shared" si="76"/>
        <v>0</v>
      </c>
      <c r="S90" s="40">
        <f t="shared" si="77"/>
        <v>0</v>
      </c>
      <c r="T90" s="6"/>
      <c r="U90" s="42"/>
      <c r="V90" s="249"/>
      <c r="W90" s="44"/>
      <c r="X90" s="728"/>
      <c r="Y90" s="45"/>
      <c r="Z90" s="45"/>
      <c r="AA90" s="45"/>
    </row>
    <row r="91" spans="1:27" s="46" customFormat="1" ht="12" customHeight="1" x14ac:dyDescent="0.2">
      <c r="A91" s="57"/>
      <c r="B91" s="699" t="s">
        <v>22</v>
      </c>
      <c r="C91" s="42"/>
      <c r="D91" s="43"/>
      <c r="E91" s="40">
        <f t="shared" si="69"/>
        <v>0</v>
      </c>
      <c r="F91" s="6"/>
      <c r="G91" s="42"/>
      <c r="H91" s="43"/>
      <c r="I91" s="40">
        <f t="shared" si="70"/>
        <v>0</v>
      </c>
      <c r="J91" s="42"/>
      <c r="K91" s="293"/>
      <c r="L91" s="40">
        <f t="shared" si="71"/>
        <v>0</v>
      </c>
      <c r="M91" s="42">
        <f t="shared" si="72"/>
        <v>0</v>
      </c>
      <c r="N91" s="43">
        <f t="shared" si="73"/>
        <v>0</v>
      </c>
      <c r="O91" s="40">
        <f t="shared" si="74"/>
        <v>0</v>
      </c>
      <c r="P91" s="6"/>
      <c r="Q91" s="42">
        <f t="shared" si="75"/>
        <v>0</v>
      </c>
      <c r="R91" s="43">
        <f t="shared" si="76"/>
        <v>0</v>
      </c>
      <c r="S91" s="40">
        <f t="shared" si="77"/>
        <v>0</v>
      </c>
      <c r="T91" s="6"/>
      <c r="U91" s="42"/>
      <c r="V91" s="249"/>
      <c r="W91" s="44"/>
      <c r="X91" s="728"/>
      <c r="Y91" s="45"/>
      <c r="Z91" s="45"/>
      <c r="AA91" s="45"/>
    </row>
    <row r="92" spans="1:27" ht="12" customHeight="1" x14ac:dyDescent="0.2">
      <c r="A92" s="278"/>
      <c r="B92" s="279"/>
      <c r="C92" s="240"/>
      <c r="D92" s="241"/>
      <c r="E92" s="280"/>
      <c r="F92" s="193"/>
      <c r="G92" s="240"/>
      <c r="H92" s="241"/>
      <c r="I92" s="280"/>
      <c r="J92" s="240"/>
      <c r="K92" s="241"/>
      <c r="L92" s="280"/>
      <c r="M92" s="240"/>
      <c r="N92" s="241"/>
      <c r="O92" s="281"/>
      <c r="P92" s="193"/>
      <c r="Q92" s="256"/>
      <c r="R92" s="193"/>
      <c r="S92" s="257"/>
      <c r="T92" s="193"/>
      <c r="U92" s="244"/>
      <c r="V92" s="268"/>
      <c r="W92" s="232"/>
      <c r="X92" s="53"/>
      <c r="Y92" s="81"/>
      <c r="Z92" s="210"/>
    </row>
    <row r="93" spans="1:27" s="216" customFormat="1" ht="18" customHeight="1" x14ac:dyDescent="0.2">
      <c r="A93" s="803" t="s">
        <v>37</v>
      </c>
      <c r="B93" s="804"/>
      <c r="C93" s="563"/>
      <c r="D93" s="502"/>
      <c r="E93" s="282">
        <f>SUM(E94:E104)</f>
        <v>0</v>
      </c>
      <c r="F93" s="703"/>
      <c r="G93" s="564"/>
      <c r="H93" s="569"/>
      <c r="I93" s="282">
        <f>SUM(I94:I104)</f>
        <v>0</v>
      </c>
      <c r="J93" s="564"/>
      <c r="K93" s="569"/>
      <c r="L93" s="282">
        <f>SUM(L94:L104)</f>
        <v>0</v>
      </c>
      <c r="M93" s="564"/>
      <c r="N93" s="569"/>
      <c r="O93" s="282">
        <f>SUM(O94:O104)</f>
        <v>0</v>
      </c>
      <c r="P93" s="212"/>
      <c r="Q93" s="556"/>
      <c r="R93" s="558"/>
      <c r="S93" s="28">
        <f>O93-W93</f>
        <v>-3600</v>
      </c>
      <c r="T93" s="212"/>
      <c r="U93" s="565"/>
      <c r="V93" s="568"/>
      <c r="W93" s="566">
        <f>SUM(W94:W104)</f>
        <v>3600</v>
      </c>
      <c r="X93" s="494"/>
      <c r="Y93" s="260"/>
    </row>
    <row r="94" spans="1:27" ht="12" customHeight="1" x14ac:dyDescent="0.2">
      <c r="A94" s="264"/>
      <c r="B94" s="243" t="s">
        <v>186</v>
      </c>
      <c r="C94" s="231"/>
      <c r="D94" s="254"/>
      <c r="E94" s="50">
        <f>C94*D94</f>
        <v>0</v>
      </c>
      <c r="F94" s="193"/>
      <c r="G94" s="231"/>
      <c r="H94" s="254"/>
      <c r="I94" s="50">
        <f>G94*H94</f>
        <v>0</v>
      </c>
      <c r="J94" s="231"/>
      <c r="K94" s="254"/>
      <c r="L94" s="50">
        <f>J94*K94</f>
        <v>0</v>
      </c>
      <c r="M94" s="93">
        <f t="shared" ref="M94:O103" si="78">G94+J94</f>
        <v>0</v>
      </c>
      <c r="N94" s="94">
        <f t="shared" si="78"/>
        <v>0</v>
      </c>
      <c r="O94" s="90">
        <f t="shared" si="78"/>
        <v>0</v>
      </c>
      <c r="Q94" s="51">
        <f t="shared" ref="Q94:Q103" si="79">M94-U94</f>
        <v>0</v>
      </c>
      <c r="R94" s="52">
        <f t="shared" ref="R94:R103" si="80">N94-V94</f>
        <v>-1</v>
      </c>
      <c r="S94" s="50">
        <f t="shared" ref="S94:S103" si="81">O94-W94</f>
        <v>0</v>
      </c>
      <c r="U94" s="93">
        <f>W164/2*15</f>
        <v>0</v>
      </c>
      <c r="V94" s="94">
        <v>1</v>
      </c>
      <c r="W94" s="232">
        <f>V94*U94</f>
        <v>0</v>
      </c>
      <c r="X94" s="53" t="s">
        <v>182</v>
      </c>
      <c r="Y94" s="81"/>
      <c r="Z94" s="81"/>
    </row>
    <row r="95" spans="1:27" ht="12" customHeight="1" x14ac:dyDescent="0.2">
      <c r="A95" s="284"/>
      <c r="B95" s="228" t="s">
        <v>38</v>
      </c>
      <c r="C95" s="240"/>
      <c r="D95" s="241"/>
      <c r="E95" s="50">
        <f>C95*D95</f>
        <v>0</v>
      </c>
      <c r="F95" s="283"/>
      <c r="G95" s="240"/>
      <c r="H95" s="241"/>
      <c r="I95" s="50">
        <f>G95*H95</f>
        <v>0</v>
      </c>
      <c r="J95" s="240"/>
      <c r="K95" s="241"/>
      <c r="L95" s="50">
        <f>J95*K95</f>
        <v>0</v>
      </c>
      <c r="M95" s="93">
        <f t="shared" ref="M95" si="82">G95+J95</f>
        <v>0</v>
      </c>
      <c r="N95" s="94">
        <f t="shared" ref="N95" si="83">H95+K95</f>
        <v>0</v>
      </c>
      <c r="O95" s="90">
        <f t="shared" ref="O95" si="84">I95+L95</f>
        <v>0</v>
      </c>
      <c r="Q95" s="51">
        <f t="shared" ref="Q95" si="85">M95-U95</f>
        <v>-1600</v>
      </c>
      <c r="R95" s="52">
        <f t="shared" ref="R95" si="86">N95-V95</f>
        <v>-1</v>
      </c>
      <c r="S95" s="50">
        <f t="shared" ref="S95" si="87">O95-W95</f>
        <v>-1600</v>
      </c>
      <c r="U95" s="244">
        <v>1600</v>
      </c>
      <c r="V95" s="268">
        <v>1</v>
      </c>
      <c r="W95" s="232">
        <f>V95*U95</f>
        <v>1600</v>
      </c>
      <c r="X95" s="463"/>
      <c r="Y95" s="81"/>
      <c r="Z95" s="210"/>
    </row>
    <row r="96" spans="1:27" ht="24" customHeight="1" x14ac:dyDescent="0.2">
      <c r="A96" s="264"/>
      <c r="B96" s="243" t="s">
        <v>40</v>
      </c>
      <c r="C96" s="229"/>
      <c r="D96" s="230"/>
      <c r="E96" s="50">
        <f>C96*D96</f>
        <v>0</v>
      </c>
      <c r="F96" s="283"/>
      <c r="G96" s="229"/>
      <c r="H96" s="230"/>
      <c r="I96" s="50">
        <f>G96*H96</f>
        <v>0</v>
      </c>
      <c r="J96" s="229"/>
      <c r="K96" s="230"/>
      <c r="L96" s="50">
        <f>J96*K96</f>
        <v>0</v>
      </c>
      <c r="M96" s="93">
        <f t="shared" si="78"/>
        <v>0</v>
      </c>
      <c r="N96" s="94">
        <f t="shared" si="78"/>
        <v>0</v>
      </c>
      <c r="O96" s="90">
        <f t="shared" si="78"/>
        <v>0</v>
      </c>
      <c r="Q96" s="51">
        <f t="shared" si="79"/>
        <v>-1600</v>
      </c>
      <c r="R96" s="52">
        <f t="shared" si="80"/>
        <v>-1</v>
      </c>
      <c r="S96" s="50">
        <f t="shared" si="81"/>
        <v>-1600</v>
      </c>
      <c r="U96" s="51">
        <f>IF(W164&lt;300,1600,(1600+(W164-300)))</f>
        <v>1600</v>
      </c>
      <c r="V96" s="52">
        <v>1</v>
      </c>
      <c r="W96" s="232">
        <f>V96*U96</f>
        <v>1600</v>
      </c>
      <c r="X96" s="463" t="s">
        <v>174</v>
      </c>
      <c r="Y96" s="81"/>
      <c r="Z96" s="81"/>
    </row>
    <row r="97" spans="1:27" ht="24" customHeight="1" x14ac:dyDescent="0.2">
      <c r="A97" s="284"/>
      <c r="B97" s="243" t="s">
        <v>39</v>
      </c>
      <c r="C97" s="240"/>
      <c r="D97" s="241"/>
      <c r="E97" s="50">
        <f>C97*D97</f>
        <v>0</v>
      </c>
      <c r="F97" s="283"/>
      <c r="G97" s="240"/>
      <c r="H97" s="241"/>
      <c r="I97" s="50">
        <f>G97*H97</f>
        <v>0</v>
      </c>
      <c r="J97" s="240"/>
      <c r="K97" s="241"/>
      <c r="L97" s="50">
        <f>J97*K97</f>
        <v>0</v>
      </c>
      <c r="M97" s="93">
        <f t="shared" si="78"/>
        <v>0</v>
      </c>
      <c r="N97" s="94">
        <f t="shared" si="78"/>
        <v>0</v>
      </c>
      <c r="O97" s="90">
        <f t="shared" si="78"/>
        <v>0</v>
      </c>
      <c r="Q97" s="51">
        <f t="shared" si="79"/>
        <v>-200</v>
      </c>
      <c r="R97" s="52">
        <f t="shared" si="80"/>
        <v>-1</v>
      </c>
      <c r="S97" s="50">
        <f t="shared" si="81"/>
        <v>-200</v>
      </c>
      <c r="U97" s="244">
        <f>IF(W164&lt;300,200,(300+(W164-300)*0.333))</f>
        <v>200</v>
      </c>
      <c r="V97" s="268">
        <v>1</v>
      </c>
      <c r="W97" s="232">
        <f>V97*U97</f>
        <v>200</v>
      </c>
      <c r="X97" s="463" t="s">
        <v>318</v>
      </c>
      <c r="Y97" s="81"/>
      <c r="Z97" s="81"/>
    </row>
    <row r="98" spans="1:27" ht="24" customHeight="1" x14ac:dyDescent="0.2">
      <c r="A98" s="284"/>
      <c r="B98" s="228" t="s">
        <v>41</v>
      </c>
      <c r="C98" s="240"/>
      <c r="D98" s="241"/>
      <c r="E98" s="50">
        <f>C98*D98</f>
        <v>0</v>
      </c>
      <c r="F98" s="283"/>
      <c r="G98" s="240"/>
      <c r="H98" s="241"/>
      <c r="I98" s="50">
        <f>G98*H98</f>
        <v>0</v>
      </c>
      <c r="J98" s="240"/>
      <c r="K98" s="241"/>
      <c r="L98" s="50">
        <f>J98*K98</f>
        <v>0</v>
      </c>
      <c r="M98" s="93">
        <f t="shared" si="78"/>
        <v>0</v>
      </c>
      <c r="N98" s="94">
        <f t="shared" si="78"/>
        <v>0</v>
      </c>
      <c r="O98" s="90">
        <f t="shared" si="78"/>
        <v>0</v>
      </c>
      <c r="Q98" s="51">
        <f t="shared" si="79"/>
        <v>-200</v>
      </c>
      <c r="R98" s="52">
        <f t="shared" si="80"/>
        <v>-1</v>
      </c>
      <c r="S98" s="50">
        <f t="shared" si="81"/>
        <v>-200</v>
      </c>
      <c r="U98" s="244">
        <f>IF(W164&lt;400,200,(200+(W164-400)*0.25))</f>
        <v>200</v>
      </c>
      <c r="V98" s="268">
        <v>1</v>
      </c>
      <c r="W98" s="232">
        <f>V98*U98</f>
        <v>200</v>
      </c>
      <c r="X98" s="463" t="s">
        <v>319</v>
      </c>
      <c r="Y98" s="81"/>
      <c r="Z98" s="81"/>
    </row>
    <row r="99" spans="1:27" s="46" customFormat="1" ht="12" customHeight="1" x14ac:dyDescent="0.2">
      <c r="A99" s="57"/>
      <c r="B99" s="699" t="s">
        <v>22</v>
      </c>
      <c r="C99" s="42"/>
      <c r="D99" s="43"/>
      <c r="E99" s="40">
        <f t="shared" ref="E99:E103" si="88">C99*D99</f>
        <v>0</v>
      </c>
      <c r="F99" s="6"/>
      <c r="G99" s="42"/>
      <c r="H99" s="43"/>
      <c r="I99" s="40">
        <f t="shared" ref="I99:I103" si="89">G99*H99</f>
        <v>0</v>
      </c>
      <c r="J99" s="42"/>
      <c r="K99" s="293"/>
      <c r="L99" s="40">
        <f t="shared" ref="L99:L103" si="90">J99*K99</f>
        <v>0</v>
      </c>
      <c r="M99" s="42">
        <f t="shared" si="78"/>
        <v>0</v>
      </c>
      <c r="N99" s="43">
        <f t="shared" si="78"/>
        <v>0</v>
      </c>
      <c r="O99" s="40">
        <f t="shared" si="78"/>
        <v>0</v>
      </c>
      <c r="P99" s="6"/>
      <c r="Q99" s="42">
        <f t="shared" si="79"/>
        <v>0</v>
      </c>
      <c r="R99" s="43">
        <f t="shared" si="80"/>
        <v>0</v>
      </c>
      <c r="S99" s="40">
        <f t="shared" si="81"/>
        <v>0</v>
      </c>
      <c r="T99" s="6"/>
      <c r="U99" s="42"/>
      <c r="V99" s="249"/>
      <c r="W99" s="44"/>
      <c r="X99" s="728"/>
      <c r="Y99" s="45"/>
      <c r="Z99" s="45"/>
      <c r="AA99" s="45"/>
    </row>
    <row r="100" spans="1:27" s="46" customFormat="1" ht="12" customHeight="1" x14ac:dyDescent="0.2">
      <c r="A100" s="57"/>
      <c r="B100" s="699" t="s">
        <v>22</v>
      </c>
      <c r="C100" s="42"/>
      <c r="D100" s="43"/>
      <c r="E100" s="40">
        <f t="shared" si="88"/>
        <v>0</v>
      </c>
      <c r="F100" s="6"/>
      <c r="G100" s="42"/>
      <c r="H100" s="43"/>
      <c r="I100" s="40">
        <f t="shared" si="89"/>
        <v>0</v>
      </c>
      <c r="J100" s="42"/>
      <c r="K100" s="293"/>
      <c r="L100" s="40">
        <f t="shared" si="90"/>
        <v>0</v>
      </c>
      <c r="M100" s="42">
        <f t="shared" si="78"/>
        <v>0</v>
      </c>
      <c r="N100" s="43">
        <f t="shared" si="78"/>
        <v>0</v>
      </c>
      <c r="O100" s="40">
        <f t="shared" si="78"/>
        <v>0</v>
      </c>
      <c r="P100" s="6"/>
      <c r="Q100" s="42">
        <f t="shared" si="79"/>
        <v>0</v>
      </c>
      <c r="R100" s="43">
        <f t="shared" si="80"/>
        <v>0</v>
      </c>
      <c r="S100" s="40">
        <f t="shared" si="81"/>
        <v>0</v>
      </c>
      <c r="T100" s="6"/>
      <c r="U100" s="42"/>
      <c r="V100" s="249"/>
      <c r="W100" s="44"/>
      <c r="X100" s="728"/>
      <c r="Y100" s="45"/>
      <c r="Z100" s="45"/>
      <c r="AA100" s="45"/>
    </row>
    <row r="101" spans="1:27" s="46" customFormat="1" ht="12" customHeight="1" x14ac:dyDescent="0.2">
      <c r="A101" s="57"/>
      <c r="B101" s="699" t="s">
        <v>22</v>
      </c>
      <c r="C101" s="42"/>
      <c r="D101" s="43"/>
      <c r="E101" s="40">
        <f t="shared" si="88"/>
        <v>0</v>
      </c>
      <c r="F101" s="6"/>
      <c r="G101" s="42"/>
      <c r="H101" s="43"/>
      <c r="I101" s="40">
        <f t="shared" si="89"/>
        <v>0</v>
      </c>
      <c r="J101" s="42"/>
      <c r="K101" s="293"/>
      <c r="L101" s="40">
        <f t="shared" si="90"/>
        <v>0</v>
      </c>
      <c r="M101" s="42">
        <f t="shared" si="78"/>
        <v>0</v>
      </c>
      <c r="N101" s="43">
        <f t="shared" si="78"/>
        <v>0</v>
      </c>
      <c r="O101" s="40">
        <f t="shared" si="78"/>
        <v>0</v>
      </c>
      <c r="P101" s="6"/>
      <c r="Q101" s="42">
        <f t="shared" si="79"/>
        <v>0</v>
      </c>
      <c r="R101" s="43">
        <f t="shared" si="80"/>
        <v>0</v>
      </c>
      <c r="S101" s="40">
        <f t="shared" si="81"/>
        <v>0</v>
      </c>
      <c r="T101" s="6"/>
      <c r="U101" s="42"/>
      <c r="V101" s="249"/>
      <c r="W101" s="44"/>
      <c r="X101" s="728"/>
      <c r="Y101" s="45"/>
      <c r="Z101" s="45"/>
      <c r="AA101" s="45"/>
    </row>
    <row r="102" spans="1:27" s="46" customFormat="1" ht="12" customHeight="1" x14ac:dyDescent="0.2">
      <c r="A102" s="57"/>
      <c r="B102" s="699" t="s">
        <v>22</v>
      </c>
      <c r="C102" s="42"/>
      <c r="D102" s="43"/>
      <c r="E102" s="40">
        <f t="shared" si="88"/>
        <v>0</v>
      </c>
      <c r="F102" s="6"/>
      <c r="G102" s="42"/>
      <c r="H102" s="43"/>
      <c r="I102" s="40">
        <f t="shared" si="89"/>
        <v>0</v>
      </c>
      <c r="J102" s="42"/>
      <c r="K102" s="293"/>
      <c r="L102" s="40">
        <f t="shared" si="90"/>
        <v>0</v>
      </c>
      <c r="M102" s="42">
        <f t="shared" si="78"/>
        <v>0</v>
      </c>
      <c r="N102" s="43">
        <f t="shared" si="78"/>
        <v>0</v>
      </c>
      <c r="O102" s="40">
        <f t="shared" si="78"/>
        <v>0</v>
      </c>
      <c r="P102" s="6"/>
      <c r="Q102" s="42">
        <f t="shared" si="79"/>
        <v>0</v>
      </c>
      <c r="R102" s="43">
        <f t="shared" si="80"/>
        <v>0</v>
      </c>
      <c r="S102" s="40">
        <f t="shared" si="81"/>
        <v>0</v>
      </c>
      <c r="T102" s="6"/>
      <c r="U102" s="42"/>
      <c r="V102" s="249"/>
      <c r="W102" s="44"/>
      <c r="X102" s="728"/>
      <c r="Y102" s="45"/>
      <c r="Z102" s="45"/>
      <c r="AA102" s="45"/>
    </row>
    <row r="103" spans="1:27" s="46" customFormat="1" ht="12" customHeight="1" x14ac:dyDescent="0.2">
      <c r="A103" s="57"/>
      <c r="B103" s="699" t="s">
        <v>22</v>
      </c>
      <c r="C103" s="42"/>
      <c r="D103" s="43"/>
      <c r="E103" s="40">
        <f t="shared" si="88"/>
        <v>0</v>
      </c>
      <c r="F103" s="6"/>
      <c r="G103" s="42"/>
      <c r="H103" s="43"/>
      <c r="I103" s="40">
        <f t="shared" si="89"/>
        <v>0</v>
      </c>
      <c r="J103" s="42"/>
      <c r="K103" s="293"/>
      <c r="L103" s="40">
        <f t="shared" si="90"/>
        <v>0</v>
      </c>
      <c r="M103" s="42">
        <f t="shared" si="78"/>
        <v>0</v>
      </c>
      <c r="N103" s="43">
        <f t="shared" si="78"/>
        <v>0</v>
      </c>
      <c r="O103" s="40">
        <f t="shared" si="78"/>
        <v>0</v>
      </c>
      <c r="P103" s="6"/>
      <c r="Q103" s="42">
        <f t="shared" si="79"/>
        <v>0</v>
      </c>
      <c r="R103" s="43">
        <f t="shared" si="80"/>
        <v>0</v>
      </c>
      <c r="S103" s="40">
        <f t="shared" si="81"/>
        <v>0</v>
      </c>
      <c r="T103" s="6"/>
      <c r="U103" s="42"/>
      <c r="V103" s="249"/>
      <c r="W103" s="44"/>
      <c r="X103" s="728"/>
      <c r="Y103" s="45"/>
      <c r="Z103" s="45"/>
      <c r="AA103" s="45"/>
    </row>
    <row r="104" spans="1:27" ht="12" customHeight="1" x14ac:dyDescent="0.2">
      <c r="A104" s="278"/>
      <c r="B104" s="279"/>
      <c r="C104" s="240"/>
      <c r="D104" s="241"/>
      <c r="E104" s="280"/>
      <c r="F104" s="283"/>
      <c r="G104" s="240"/>
      <c r="H104" s="241"/>
      <c r="I104" s="280"/>
      <c r="J104" s="240"/>
      <c r="K104" s="241"/>
      <c r="L104" s="280"/>
      <c r="M104" s="240"/>
      <c r="N104" s="241"/>
      <c r="O104" s="285"/>
      <c r="P104" s="283"/>
      <c r="Q104" s="286"/>
      <c r="R104" s="283"/>
      <c r="S104" s="287"/>
      <c r="T104" s="283"/>
      <c r="U104" s="244"/>
      <c r="V104" s="268"/>
      <c r="W104" s="232"/>
      <c r="X104" s="53"/>
      <c r="Y104" s="81"/>
      <c r="Z104" s="210"/>
    </row>
    <row r="105" spans="1:27" s="216" customFormat="1" ht="18" customHeight="1" x14ac:dyDescent="0.2">
      <c r="A105" s="803" t="s">
        <v>42</v>
      </c>
      <c r="B105" s="804"/>
      <c r="C105" s="563"/>
      <c r="D105" s="502"/>
      <c r="E105" s="282">
        <f>SUM(E106:E114)</f>
        <v>0</v>
      </c>
      <c r="F105" s="703"/>
      <c r="G105" s="564"/>
      <c r="H105" s="569"/>
      <c r="I105" s="282">
        <f>SUM(I106:I114)</f>
        <v>0</v>
      </c>
      <c r="J105" s="564"/>
      <c r="K105" s="569"/>
      <c r="L105" s="282">
        <f>SUM(L106:L114)</f>
        <v>0</v>
      </c>
      <c r="M105" s="564"/>
      <c r="N105" s="569"/>
      <c r="O105" s="282">
        <f>SUM(O106:O114)</f>
        <v>0</v>
      </c>
      <c r="P105" s="212"/>
      <c r="Q105" s="573"/>
      <c r="R105" s="574"/>
      <c r="S105" s="28">
        <f>O105-W105</f>
        <v>-310</v>
      </c>
      <c r="T105" s="212"/>
      <c r="U105" s="565"/>
      <c r="V105" s="568"/>
      <c r="W105" s="282">
        <f>SUM(W106:W114)</f>
        <v>310</v>
      </c>
      <c r="X105" s="494"/>
      <c r="Y105" s="260"/>
    </row>
    <row r="106" spans="1:27" ht="12" customHeight="1" x14ac:dyDescent="0.2">
      <c r="A106" s="264"/>
      <c r="B106" s="243" t="s">
        <v>43</v>
      </c>
      <c r="C106" s="231"/>
      <c r="D106" s="254"/>
      <c r="E106" s="50">
        <f>C106*D106</f>
        <v>0</v>
      </c>
      <c r="F106" s="193"/>
      <c r="G106" s="231"/>
      <c r="H106" s="254"/>
      <c r="I106" s="50">
        <f>G106*H106</f>
        <v>0</v>
      </c>
      <c r="J106" s="231"/>
      <c r="K106" s="254"/>
      <c r="L106" s="50">
        <f>J106*K106</f>
        <v>0</v>
      </c>
      <c r="M106" s="93">
        <f t="shared" ref="M106:O113" si="91">G106+J106</f>
        <v>0</v>
      </c>
      <c r="N106" s="94">
        <f t="shared" si="91"/>
        <v>0</v>
      </c>
      <c r="O106" s="90">
        <f t="shared" si="91"/>
        <v>0</v>
      </c>
      <c r="Q106" s="93">
        <f t="shared" ref="Q106:Q113" si="92">M106-U106</f>
        <v>-60</v>
      </c>
      <c r="R106" s="94">
        <f t="shared" ref="R106:R113" si="93">N106-V106</f>
        <v>-1</v>
      </c>
      <c r="S106" s="90">
        <f t="shared" ref="S106:S113" si="94">O106-W106</f>
        <v>-60</v>
      </c>
      <c r="U106" s="93">
        <v>60</v>
      </c>
      <c r="V106" s="94">
        <v>1</v>
      </c>
      <c r="W106" s="232">
        <f>V106*U106</f>
        <v>60</v>
      </c>
      <c r="X106" s="53"/>
      <c r="Y106" s="81"/>
      <c r="Z106" s="210"/>
    </row>
    <row r="107" spans="1:27" ht="12" customHeight="1" x14ac:dyDescent="0.2">
      <c r="A107" s="264"/>
      <c r="B107" s="243" t="s">
        <v>44</v>
      </c>
      <c r="C107" s="229"/>
      <c r="D107" s="230"/>
      <c r="E107" s="50">
        <f>C107*D107</f>
        <v>0</v>
      </c>
      <c r="F107" s="193"/>
      <c r="G107" s="229"/>
      <c r="H107" s="230"/>
      <c r="I107" s="50">
        <f>G107*H107</f>
        <v>0</v>
      </c>
      <c r="J107" s="229"/>
      <c r="K107" s="230"/>
      <c r="L107" s="50">
        <f>J107*K107</f>
        <v>0</v>
      </c>
      <c r="M107" s="93">
        <f t="shared" si="91"/>
        <v>0</v>
      </c>
      <c r="N107" s="94">
        <f t="shared" si="91"/>
        <v>0</v>
      </c>
      <c r="O107" s="90">
        <f t="shared" si="91"/>
        <v>0</v>
      </c>
      <c r="Q107" s="51">
        <f t="shared" si="92"/>
        <v>-250</v>
      </c>
      <c r="R107" s="52">
        <f t="shared" si="93"/>
        <v>-1</v>
      </c>
      <c r="S107" s="50">
        <f t="shared" si="94"/>
        <v>-250</v>
      </c>
      <c r="U107" s="51">
        <v>250</v>
      </c>
      <c r="V107" s="52">
        <v>1</v>
      </c>
      <c r="W107" s="232">
        <f>V107*U107</f>
        <v>250</v>
      </c>
      <c r="X107" s="53"/>
      <c r="Y107" s="81"/>
      <c r="Z107" s="210"/>
    </row>
    <row r="108" spans="1:27" ht="12" customHeight="1" x14ac:dyDescent="0.2">
      <c r="A108" s="264"/>
      <c r="B108" s="243" t="s">
        <v>45</v>
      </c>
      <c r="C108" s="229"/>
      <c r="D108" s="230"/>
      <c r="E108" s="50">
        <f>C108*D108</f>
        <v>0</v>
      </c>
      <c r="F108" s="193"/>
      <c r="G108" s="229"/>
      <c r="H108" s="230"/>
      <c r="I108" s="50">
        <f>G108*H108</f>
        <v>0</v>
      </c>
      <c r="J108" s="229"/>
      <c r="K108" s="230"/>
      <c r="L108" s="50">
        <f>J108*K108</f>
        <v>0</v>
      </c>
      <c r="M108" s="93">
        <f t="shared" si="91"/>
        <v>0</v>
      </c>
      <c r="N108" s="94">
        <f t="shared" si="91"/>
        <v>0</v>
      </c>
      <c r="O108" s="90">
        <f t="shared" si="91"/>
        <v>0</v>
      </c>
      <c r="Q108" s="51">
        <f t="shared" si="92"/>
        <v>-100</v>
      </c>
      <c r="R108" s="52">
        <f t="shared" si="93"/>
        <v>0</v>
      </c>
      <c r="S108" s="50">
        <f t="shared" si="94"/>
        <v>0</v>
      </c>
      <c r="U108" s="51">
        <v>100</v>
      </c>
      <c r="V108" s="52">
        <f>ROUNDUP(W164/250,0)</f>
        <v>0</v>
      </c>
      <c r="W108" s="232">
        <f>V108*U108</f>
        <v>0</v>
      </c>
      <c r="X108" s="53"/>
      <c r="Y108" s="81"/>
      <c r="Z108" s="210"/>
    </row>
    <row r="109" spans="1:27" s="46" customFormat="1" ht="12" customHeight="1" x14ac:dyDescent="0.2">
      <c r="A109" s="57"/>
      <c r="B109" s="699" t="s">
        <v>22</v>
      </c>
      <c r="C109" s="42"/>
      <c r="D109" s="43"/>
      <c r="E109" s="40">
        <f t="shared" ref="E109:E113" si="95">C109*D109</f>
        <v>0</v>
      </c>
      <c r="F109" s="6"/>
      <c r="G109" s="42"/>
      <c r="H109" s="43"/>
      <c r="I109" s="40">
        <f t="shared" ref="I109:I113" si="96">G109*H109</f>
        <v>0</v>
      </c>
      <c r="J109" s="42"/>
      <c r="K109" s="293"/>
      <c r="L109" s="40">
        <f t="shared" ref="L109:L113" si="97">J109*K109</f>
        <v>0</v>
      </c>
      <c r="M109" s="42">
        <f t="shared" si="91"/>
        <v>0</v>
      </c>
      <c r="N109" s="43">
        <f t="shared" si="91"/>
        <v>0</v>
      </c>
      <c r="O109" s="40">
        <f t="shared" si="91"/>
        <v>0</v>
      </c>
      <c r="P109" s="6"/>
      <c r="Q109" s="42">
        <f t="shared" si="92"/>
        <v>0</v>
      </c>
      <c r="R109" s="43">
        <f t="shared" si="93"/>
        <v>0</v>
      </c>
      <c r="S109" s="40">
        <f t="shared" si="94"/>
        <v>0</v>
      </c>
      <c r="T109" s="6"/>
      <c r="U109" s="42"/>
      <c r="V109" s="249"/>
      <c r="W109" s="44"/>
      <c r="X109" s="728"/>
      <c r="Y109" s="45"/>
      <c r="Z109" s="45"/>
      <c r="AA109" s="45"/>
    </row>
    <row r="110" spans="1:27" s="46" customFormat="1" ht="12" customHeight="1" x14ac:dyDescent="0.2">
      <c r="A110" s="57"/>
      <c r="B110" s="699" t="s">
        <v>22</v>
      </c>
      <c r="C110" s="42"/>
      <c r="D110" s="43"/>
      <c r="E110" s="40">
        <f t="shared" si="95"/>
        <v>0</v>
      </c>
      <c r="F110" s="6"/>
      <c r="G110" s="42"/>
      <c r="H110" s="43"/>
      <c r="I110" s="40">
        <f t="shared" si="96"/>
        <v>0</v>
      </c>
      <c r="J110" s="42"/>
      <c r="K110" s="293"/>
      <c r="L110" s="40">
        <f t="shared" si="97"/>
        <v>0</v>
      </c>
      <c r="M110" s="42">
        <f t="shared" si="91"/>
        <v>0</v>
      </c>
      <c r="N110" s="43">
        <f t="shared" si="91"/>
        <v>0</v>
      </c>
      <c r="O110" s="40">
        <f t="shared" si="91"/>
        <v>0</v>
      </c>
      <c r="P110" s="6"/>
      <c r="Q110" s="42">
        <f t="shared" si="92"/>
        <v>0</v>
      </c>
      <c r="R110" s="43">
        <f t="shared" si="93"/>
        <v>0</v>
      </c>
      <c r="S110" s="40">
        <f t="shared" si="94"/>
        <v>0</v>
      </c>
      <c r="T110" s="6"/>
      <c r="U110" s="42"/>
      <c r="V110" s="249"/>
      <c r="W110" s="44"/>
      <c r="X110" s="728"/>
      <c r="Y110" s="45"/>
      <c r="Z110" s="45"/>
      <c r="AA110" s="45"/>
    </row>
    <row r="111" spans="1:27" s="46" customFormat="1" ht="12" customHeight="1" x14ac:dyDescent="0.2">
      <c r="A111" s="57"/>
      <c r="B111" s="699" t="s">
        <v>22</v>
      </c>
      <c r="C111" s="42"/>
      <c r="D111" s="43"/>
      <c r="E111" s="40">
        <f t="shared" si="95"/>
        <v>0</v>
      </c>
      <c r="F111" s="6"/>
      <c r="G111" s="42"/>
      <c r="H111" s="43"/>
      <c r="I111" s="40">
        <f t="shared" si="96"/>
        <v>0</v>
      </c>
      <c r="J111" s="42"/>
      <c r="K111" s="293"/>
      <c r="L111" s="40">
        <f t="shared" si="97"/>
        <v>0</v>
      </c>
      <c r="M111" s="42">
        <f t="shared" si="91"/>
        <v>0</v>
      </c>
      <c r="N111" s="43">
        <f t="shared" si="91"/>
        <v>0</v>
      </c>
      <c r="O111" s="40">
        <f t="shared" si="91"/>
        <v>0</v>
      </c>
      <c r="P111" s="6"/>
      <c r="Q111" s="42">
        <f t="shared" si="92"/>
        <v>0</v>
      </c>
      <c r="R111" s="43">
        <f t="shared" si="93"/>
        <v>0</v>
      </c>
      <c r="S111" s="40">
        <f t="shared" si="94"/>
        <v>0</v>
      </c>
      <c r="T111" s="6"/>
      <c r="U111" s="42"/>
      <c r="V111" s="249"/>
      <c r="W111" s="44"/>
      <c r="X111" s="728"/>
      <c r="Y111" s="45"/>
      <c r="Z111" s="45"/>
      <c r="AA111" s="45"/>
    </row>
    <row r="112" spans="1:27" s="46" customFormat="1" ht="12" customHeight="1" x14ac:dyDescent="0.2">
      <c r="A112" s="57"/>
      <c r="B112" s="699" t="s">
        <v>22</v>
      </c>
      <c r="C112" s="42"/>
      <c r="D112" s="43"/>
      <c r="E112" s="40">
        <f t="shared" si="95"/>
        <v>0</v>
      </c>
      <c r="F112" s="6"/>
      <c r="G112" s="42"/>
      <c r="H112" s="43"/>
      <c r="I112" s="40">
        <f t="shared" si="96"/>
        <v>0</v>
      </c>
      <c r="J112" s="42"/>
      <c r="K112" s="293"/>
      <c r="L112" s="40">
        <f t="shared" si="97"/>
        <v>0</v>
      </c>
      <c r="M112" s="42">
        <f t="shared" si="91"/>
        <v>0</v>
      </c>
      <c r="N112" s="43">
        <f t="shared" si="91"/>
        <v>0</v>
      </c>
      <c r="O112" s="40">
        <f t="shared" si="91"/>
        <v>0</v>
      </c>
      <c r="P112" s="6"/>
      <c r="Q112" s="42">
        <f t="shared" si="92"/>
        <v>0</v>
      </c>
      <c r="R112" s="43">
        <f t="shared" si="93"/>
        <v>0</v>
      </c>
      <c r="S112" s="40">
        <f t="shared" si="94"/>
        <v>0</v>
      </c>
      <c r="T112" s="6"/>
      <c r="U112" s="42"/>
      <c r="V112" s="249"/>
      <c r="W112" s="44"/>
      <c r="X112" s="728"/>
      <c r="Y112" s="45"/>
      <c r="Z112" s="45"/>
      <c r="AA112" s="45"/>
    </row>
    <row r="113" spans="1:27" s="46" customFormat="1" ht="12" customHeight="1" x14ac:dyDescent="0.2">
      <c r="A113" s="57"/>
      <c r="B113" s="699" t="s">
        <v>22</v>
      </c>
      <c r="C113" s="42"/>
      <c r="D113" s="43"/>
      <c r="E113" s="40">
        <f t="shared" si="95"/>
        <v>0</v>
      </c>
      <c r="F113" s="6"/>
      <c r="G113" s="42"/>
      <c r="H113" s="43"/>
      <c r="I113" s="40">
        <f t="shared" si="96"/>
        <v>0</v>
      </c>
      <c r="J113" s="42"/>
      <c r="K113" s="293"/>
      <c r="L113" s="40">
        <f t="shared" si="97"/>
        <v>0</v>
      </c>
      <c r="M113" s="42">
        <f t="shared" si="91"/>
        <v>0</v>
      </c>
      <c r="N113" s="43">
        <f t="shared" si="91"/>
        <v>0</v>
      </c>
      <c r="O113" s="40">
        <f t="shared" si="91"/>
        <v>0</v>
      </c>
      <c r="P113" s="6"/>
      <c r="Q113" s="42">
        <f t="shared" si="92"/>
        <v>0</v>
      </c>
      <c r="R113" s="43">
        <f t="shared" si="93"/>
        <v>0</v>
      </c>
      <c r="S113" s="40">
        <f t="shared" si="94"/>
        <v>0</v>
      </c>
      <c r="T113" s="6"/>
      <c r="U113" s="42"/>
      <c r="V113" s="249"/>
      <c r="W113" s="44"/>
      <c r="X113" s="728"/>
      <c r="Y113" s="45"/>
      <c r="Z113" s="45"/>
      <c r="AA113" s="45"/>
    </row>
    <row r="114" spans="1:27" ht="12" customHeight="1" x14ac:dyDescent="0.2">
      <c r="A114" s="278"/>
      <c r="B114" s="279"/>
      <c r="C114" s="240"/>
      <c r="D114" s="241"/>
      <c r="E114" s="280"/>
      <c r="F114" s="193"/>
      <c r="G114" s="240"/>
      <c r="H114" s="241"/>
      <c r="I114" s="280"/>
      <c r="J114" s="240"/>
      <c r="K114" s="241"/>
      <c r="L114" s="280"/>
      <c r="M114" s="240"/>
      <c r="N114" s="241"/>
      <c r="O114" s="281"/>
      <c r="P114" s="193"/>
      <c r="Q114" s="256"/>
      <c r="R114" s="193"/>
      <c r="S114" s="257"/>
      <c r="T114" s="193"/>
      <c r="U114" s="244"/>
      <c r="V114" s="268"/>
      <c r="W114" s="232"/>
      <c r="X114" s="53"/>
      <c r="Y114" s="81"/>
      <c r="Z114" s="210"/>
    </row>
    <row r="115" spans="1:27" s="216" customFormat="1" ht="18" customHeight="1" x14ac:dyDescent="0.2">
      <c r="A115" s="803" t="s">
        <v>46</v>
      </c>
      <c r="B115" s="804"/>
      <c r="C115" s="563"/>
      <c r="D115" s="502"/>
      <c r="E115" s="282">
        <f>SUM(E116:E135)</f>
        <v>0</v>
      </c>
      <c r="F115" s="703"/>
      <c r="G115" s="564"/>
      <c r="H115" s="569"/>
      <c r="I115" s="282">
        <f>SUM(I116:I135)</f>
        <v>0</v>
      </c>
      <c r="J115" s="564"/>
      <c r="K115" s="569"/>
      <c r="L115" s="282">
        <f>SUM(L116:L135)</f>
        <v>0</v>
      </c>
      <c r="M115" s="564"/>
      <c r="N115" s="569"/>
      <c r="O115" s="282">
        <f>SUM(O116:O135)</f>
        <v>0</v>
      </c>
      <c r="P115" s="212"/>
      <c r="Q115" s="556"/>
      <c r="R115" s="558"/>
      <c r="S115" s="28" t="e">
        <f>O115-W115</f>
        <v>#DIV/0!</v>
      </c>
      <c r="T115" s="212"/>
      <c r="U115" s="565"/>
      <c r="V115" s="568"/>
      <c r="W115" s="282" t="e">
        <f>SUM(W116:W135)</f>
        <v>#DIV/0!</v>
      </c>
      <c r="X115" s="495"/>
      <c r="Y115" s="260"/>
    </row>
    <row r="116" spans="1:27" ht="12" customHeight="1" x14ac:dyDescent="0.2">
      <c r="A116" s="264"/>
      <c r="B116" s="243" t="s">
        <v>50</v>
      </c>
      <c r="C116" s="229"/>
      <c r="D116" s="230"/>
      <c r="E116" s="50">
        <f t="shared" ref="E116:E134" si="98">C116*D116</f>
        <v>0</v>
      </c>
      <c r="F116" s="193"/>
      <c r="G116" s="229"/>
      <c r="H116" s="230"/>
      <c r="I116" s="50">
        <f t="shared" ref="I116:I134" si="99">G116*H116</f>
        <v>0</v>
      </c>
      <c r="J116" s="229"/>
      <c r="K116" s="230"/>
      <c r="L116" s="50">
        <f t="shared" ref="L116:L134" si="100">J116*K116</f>
        <v>0</v>
      </c>
      <c r="M116" s="93">
        <f t="shared" ref="M116:M134" si="101">G116+J116</f>
        <v>0</v>
      </c>
      <c r="N116" s="94">
        <f t="shared" ref="N116:N134" si="102">H116+K116</f>
        <v>0</v>
      </c>
      <c r="O116" s="90">
        <f t="shared" ref="O116:O134" si="103">I116+L116</f>
        <v>0</v>
      </c>
      <c r="Q116" s="51">
        <f t="shared" ref="Q116:Q134" si="104">M116-U116</f>
        <v>-375</v>
      </c>
      <c r="R116" s="52">
        <f t="shared" ref="R116:R134" si="105">N116-V116</f>
        <v>-1</v>
      </c>
      <c r="S116" s="50">
        <f t="shared" ref="S116:S134" si="106">O116-W116</f>
        <v>-375</v>
      </c>
      <c r="U116" s="51">
        <v>375</v>
      </c>
      <c r="V116" s="52">
        <v>1</v>
      </c>
      <c r="W116" s="232">
        <f t="shared" ref="W116:W121" si="107">V116*U116</f>
        <v>375</v>
      </c>
      <c r="X116" s="53"/>
      <c r="Y116" s="81"/>
      <c r="Z116" s="210"/>
    </row>
    <row r="117" spans="1:27" ht="12" customHeight="1" x14ac:dyDescent="0.2">
      <c r="A117" s="301"/>
      <c r="B117" s="302" t="s">
        <v>95</v>
      </c>
      <c r="C117" s="229"/>
      <c r="D117" s="230"/>
      <c r="E117" s="50">
        <f t="shared" si="98"/>
        <v>0</v>
      </c>
      <c r="F117" s="705"/>
      <c r="G117" s="303"/>
      <c r="H117" s="230"/>
      <c r="I117" s="50">
        <f t="shared" si="99"/>
        <v>0</v>
      </c>
      <c r="J117" s="303"/>
      <c r="K117" s="230"/>
      <c r="L117" s="50">
        <f t="shared" si="100"/>
        <v>0</v>
      </c>
      <c r="M117" s="93">
        <f t="shared" si="101"/>
        <v>0</v>
      </c>
      <c r="N117" s="94">
        <f t="shared" si="102"/>
        <v>0</v>
      </c>
      <c r="O117" s="90">
        <f t="shared" si="103"/>
        <v>0</v>
      </c>
      <c r="Q117" s="51">
        <f t="shared" si="104"/>
        <v>-125</v>
      </c>
      <c r="R117" s="52">
        <f t="shared" si="105"/>
        <v>-1</v>
      </c>
      <c r="S117" s="50">
        <f t="shared" si="106"/>
        <v>-125</v>
      </c>
      <c r="U117" s="51">
        <v>125</v>
      </c>
      <c r="V117" s="52">
        <f>V116</f>
        <v>1</v>
      </c>
      <c r="W117" s="304">
        <f>V117*U117</f>
        <v>125</v>
      </c>
      <c r="X117" s="53"/>
      <c r="Y117" s="210"/>
      <c r="Z117" s="210"/>
    </row>
    <row r="118" spans="1:27" ht="12" customHeight="1" x14ac:dyDescent="0.2">
      <c r="A118" s="301"/>
      <c r="B118" s="302" t="s">
        <v>96</v>
      </c>
      <c r="C118" s="305"/>
      <c r="D118" s="230"/>
      <c r="E118" s="50">
        <f t="shared" si="98"/>
        <v>0</v>
      </c>
      <c r="F118" s="705"/>
      <c r="G118" s="305"/>
      <c r="H118" s="230"/>
      <c r="I118" s="50">
        <f t="shared" si="99"/>
        <v>0</v>
      </c>
      <c r="J118" s="305"/>
      <c r="K118" s="230"/>
      <c r="L118" s="50">
        <f t="shared" si="100"/>
        <v>0</v>
      </c>
      <c r="M118" s="93">
        <f t="shared" si="101"/>
        <v>0</v>
      </c>
      <c r="N118" s="94">
        <f t="shared" si="102"/>
        <v>0</v>
      </c>
      <c r="O118" s="90">
        <f t="shared" si="103"/>
        <v>0</v>
      </c>
      <c r="Q118" s="51" t="e">
        <f t="shared" si="104"/>
        <v>#DIV/0!</v>
      </c>
      <c r="R118" s="52">
        <f t="shared" si="105"/>
        <v>-1</v>
      </c>
      <c r="S118" s="50" t="e">
        <f t="shared" si="106"/>
        <v>#DIV/0!</v>
      </c>
      <c r="U118" s="105" t="e">
        <f>((150*S168)+(120*S166))</f>
        <v>#DIV/0!</v>
      </c>
      <c r="V118" s="52">
        <v>1</v>
      </c>
      <c r="W118" s="304" t="e">
        <f>V118*U118</f>
        <v>#DIV/0!</v>
      </c>
      <c r="X118" s="53"/>
      <c r="Y118" s="210"/>
      <c r="Z118" s="210"/>
    </row>
    <row r="119" spans="1:27" ht="12" customHeight="1" x14ac:dyDescent="0.2">
      <c r="A119" s="301"/>
      <c r="B119" s="302" t="s">
        <v>97</v>
      </c>
      <c r="C119" s="229"/>
      <c r="D119" s="230"/>
      <c r="E119" s="50">
        <f t="shared" si="98"/>
        <v>0</v>
      </c>
      <c r="F119" s="705"/>
      <c r="G119" s="229"/>
      <c r="H119" s="230"/>
      <c r="I119" s="50">
        <f t="shared" si="99"/>
        <v>0</v>
      </c>
      <c r="J119" s="306"/>
      <c r="K119" s="307"/>
      <c r="L119" s="50">
        <f t="shared" si="100"/>
        <v>0</v>
      </c>
      <c r="M119" s="93">
        <f t="shared" si="101"/>
        <v>0</v>
      </c>
      <c r="N119" s="94">
        <f t="shared" si="102"/>
        <v>0</v>
      </c>
      <c r="O119" s="90">
        <f t="shared" si="103"/>
        <v>0</v>
      </c>
      <c r="Q119" s="51" t="e">
        <f t="shared" si="104"/>
        <v>#DIV/0!</v>
      </c>
      <c r="R119" s="52">
        <f t="shared" si="105"/>
        <v>0</v>
      </c>
      <c r="S119" s="50" t="e">
        <f t="shared" si="106"/>
        <v>#DIV/0!</v>
      </c>
      <c r="U119" s="105" t="e">
        <f>((150*S168)+(120*S166))</f>
        <v>#DIV/0!</v>
      </c>
      <c r="V119" s="52">
        <v>0</v>
      </c>
      <c r="W119" s="304" t="e">
        <f>V119*U119</f>
        <v>#DIV/0!</v>
      </c>
      <c r="X119" s="53"/>
      <c r="Y119" s="210"/>
      <c r="Z119" s="210"/>
    </row>
    <row r="120" spans="1:27" ht="12" customHeight="1" x14ac:dyDescent="0.2">
      <c r="A120" s="301"/>
      <c r="B120" s="243" t="s">
        <v>47</v>
      </c>
      <c r="C120" s="229"/>
      <c r="D120" s="230"/>
      <c r="E120" s="50">
        <f t="shared" si="98"/>
        <v>0</v>
      </c>
      <c r="F120" s="193"/>
      <c r="G120" s="306"/>
      <c r="H120" s="307"/>
      <c r="I120" s="50">
        <f t="shared" si="99"/>
        <v>0</v>
      </c>
      <c r="J120" s="306"/>
      <c r="K120" s="307"/>
      <c r="L120" s="50">
        <f t="shared" si="100"/>
        <v>0</v>
      </c>
      <c r="M120" s="93">
        <f t="shared" si="101"/>
        <v>0</v>
      </c>
      <c r="N120" s="94">
        <f t="shared" si="102"/>
        <v>0</v>
      </c>
      <c r="O120" s="90">
        <f t="shared" si="103"/>
        <v>0</v>
      </c>
      <c r="Q120" s="51" t="e">
        <f t="shared" si="104"/>
        <v>#DIV/0!</v>
      </c>
      <c r="R120" s="52">
        <f t="shared" si="105"/>
        <v>-1</v>
      </c>
      <c r="S120" s="50" t="e">
        <f t="shared" si="106"/>
        <v>#DIV/0!</v>
      </c>
      <c r="U120" s="51" t="e">
        <f>(IF(W164&lt;400,(300*S168),((300+(W164-400)*0.5)*S168)))+(IF(W164&lt;300,(300*S166),((300+(W164-300)*0.5)*S166)))</f>
        <v>#DIV/0!</v>
      </c>
      <c r="V120" s="52">
        <v>1</v>
      </c>
      <c r="W120" s="232" t="e">
        <f t="shared" si="107"/>
        <v>#DIV/0!</v>
      </c>
      <c r="X120" s="53"/>
      <c r="Y120" s="81"/>
      <c r="Z120" s="210"/>
    </row>
    <row r="121" spans="1:27" ht="12" customHeight="1" x14ac:dyDescent="0.2">
      <c r="A121" s="301"/>
      <c r="B121" s="302" t="s">
        <v>54</v>
      </c>
      <c r="C121" s="306"/>
      <c r="D121" s="307"/>
      <c r="E121" s="50">
        <f t="shared" si="98"/>
        <v>0</v>
      </c>
      <c r="F121" s="193"/>
      <c r="G121" s="306"/>
      <c r="H121" s="307"/>
      <c r="I121" s="50">
        <f t="shared" si="99"/>
        <v>0</v>
      </c>
      <c r="J121" s="306"/>
      <c r="K121" s="307"/>
      <c r="L121" s="50">
        <f t="shared" si="100"/>
        <v>0</v>
      </c>
      <c r="M121" s="93">
        <f t="shared" si="101"/>
        <v>0</v>
      </c>
      <c r="N121" s="94">
        <f t="shared" si="102"/>
        <v>0</v>
      </c>
      <c r="O121" s="90">
        <f t="shared" si="103"/>
        <v>0</v>
      </c>
      <c r="Q121" s="51" t="e">
        <f t="shared" si="104"/>
        <v>#DIV/0!</v>
      </c>
      <c r="R121" s="52">
        <f t="shared" si="105"/>
        <v>-1</v>
      </c>
      <c r="S121" s="50" t="e">
        <f t="shared" si="106"/>
        <v>#DIV/0!</v>
      </c>
      <c r="U121" s="51" t="e">
        <f>(250*S166)+(350*S168)</f>
        <v>#DIV/0!</v>
      </c>
      <c r="V121" s="52">
        <v>1</v>
      </c>
      <c r="W121" s="232" t="e">
        <f t="shared" si="107"/>
        <v>#DIV/0!</v>
      </c>
      <c r="X121" s="53"/>
      <c r="Y121" s="81"/>
      <c r="Z121" s="210"/>
    </row>
    <row r="122" spans="1:27" ht="12" customHeight="1" x14ac:dyDescent="0.2">
      <c r="A122" s="264"/>
      <c r="B122" s="243" t="s">
        <v>48</v>
      </c>
      <c r="C122" s="306"/>
      <c r="D122" s="307"/>
      <c r="E122" s="50">
        <f t="shared" si="98"/>
        <v>0</v>
      </c>
      <c r="F122" s="705"/>
      <c r="G122" s="308"/>
      <c r="H122" s="307"/>
      <c r="I122" s="50">
        <f t="shared" si="99"/>
        <v>0</v>
      </c>
      <c r="J122" s="308"/>
      <c r="K122" s="307"/>
      <c r="L122" s="50">
        <f t="shared" si="100"/>
        <v>0</v>
      </c>
      <c r="M122" s="93">
        <f t="shared" si="101"/>
        <v>0</v>
      </c>
      <c r="N122" s="94">
        <f t="shared" si="102"/>
        <v>0</v>
      </c>
      <c r="O122" s="90">
        <f t="shared" si="103"/>
        <v>0</v>
      </c>
      <c r="Q122" s="51">
        <f t="shared" si="104"/>
        <v>-100</v>
      </c>
      <c r="R122" s="52">
        <f t="shared" si="105"/>
        <v>-1</v>
      </c>
      <c r="S122" s="50">
        <f t="shared" si="106"/>
        <v>-100</v>
      </c>
      <c r="U122" s="51">
        <v>100</v>
      </c>
      <c r="V122" s="52">
        <v>1</v>
      </c>
      <c r="W122" s="304">
        <f t="shared" ref="W122:W129" si="108">V122*U122</f>
        <v>100</v>
      </c>
      <c r="X122" s="53"/>
      <c r="Y122" s="210"/>
      <c r="Z122" s="210"/>
    </row>
    <row r="123" spans="1:27" ht="12" customHeight="1" x14ac:dyDescent="0.2">
      <c r="A123" s="264"/>
      <c r="B123" s="243" t="s">
        <v>268</v>
      </c>
      <c r="C123" s="306"/>
      <c r="D123" s="307"/>
      <c r="E123" s="50">
        <f t="shared" si="98"/>
        <v>0</v>
      </c>
      <c r="F123" s="705"/>
      <c r="G123" s="306"/>
      <c r="H123" s="307"/>
      <c r="I123" s="50">
        <f t="shared" si="99"/>
        <v>0</v>
      </c>
      <c r="J123" s="306"/>
      <c r="K123" s="307"/>
      <c r="L123" s="50">
        <f t="shared" si="100"/>
        <v>0</v>
      </c>
      <c r="M123" s="93">
        <f t="shared" si="101"/>
        <v>0</v>
      </c>
      <c r="N123" s="94">
        <f t="shared" si="102"/>
        <v>0</v>
      </c>
      <c r="O123" s="90">
        <f t="shared" si="103"/>
        <v>0</v>
      </c>
      <c r="Q123" s="51" t="e">
        <f t="shared" si="104"/>
        <v>#DIV/0!</v>
      </c>
      <c r="R123" s="52">
        <f t="shared" si="105"/>
        <v>-1</v>
      </c>
      <c r="S123" s="50" t="e">
        <f t="shared" si="106"/>
        <v>#DIV/0!</v>
      </c>
      <c r="U123" s="51" t="e">
        <f>(150*S166)+(200*S168)</f>
        <v>#DIV/0!</v>
      </c>
      <c r="V123" s="52">
        <v>1</v>
      </c>
      <c r="W123" s="304" t="e">
        <f t="shared" si="108"/>
        <v>#DIV/0!</v>
      </c>
      <c r="X123" s="53"/>
      <c r="Y123" s="210"/>
      <c r="Z123" s="210"/>
    </row>
    <row r="124" spans="1:27" ht="12" customHeight="1" x14ac:dyDescent="0.2">
      <c r="A124" s="264"/>
      <c r="B124" s="243" t="s">
        <v>49</v>
      </c>
      <c r="C124" s="306"/>
      <c r="D124" s="307"/>
      <c r="E124" s="50">
        <f t="shared" si="98"/>
        <v>0</v>
      </c>
      <c r="F124" s="705"/>
      <c r="G124" s="306"/>
      <c r="H124" s="307"/>
      <c r="I124" s="50">
        <f t="shared" si="99"/>
        <v>0</v>
      </c>
      <c r="J124" s="306"/>
      <c r="K124" s="307"/>
      <c r="L124" s="50">
        <f t="shared" si="100"/>
        <v>0</v>
      </c>
      <c r="M124" s="93">
        <f t="shared" si="101"/>
        <v>0</v>
      </c>
      <c r="N124" s="94">
        <f t="shared" si="102"/>
        <v>0</v>
      </c>
      <c r="O124" s="90">
        <f t="shared" si="103"/>
        <v>0</v>
      </c>
      <c r="Q124" s="51" t="e">
        <f t="shared" si="104"/>
        <v>#DIV/0!</v>
      </c>
      <c r="R124" s="52">
        <f t="shared" si="105"/>
        <v>-1</v>
      </c>
      <c r="S124" s="50" t="e">
        <f t="shared" si="106"/>
        <v>#DIV/0!</v>
      </c>
      <c r="U124" s="51" t="e">
        <f>(110*S166)+(200*S168)</f>
        <v>#DIV/0!</v>
      </c>
      <c r="V124" s="52">
        <v>1</v>
      </c>
      <c r="W124" s="304" t="e">
        <f t="shared" si="108"/>
        <v>#DIV/0!</v>
      </c>
      <c r="X124" s="53"/>
      <c r="Y124" s="210"/>
      <c r="Z124" s="210"/>
    </row>
    <row r="125" spans="1:27" ht="12" customHeight="1" x14ac:dyDescent="0.2">
      <c r="A125" s="301"/>
      <c r="B125" s="302" t="s">
        <v>53</v>
      </c>
      <c r="C125" s="306"/>
      <c r="D125" s="309"/>
      <c r="E125" s="50">
        <f t="shared" si="98"/>
        <v>0</v>
      </c>
      <c r="F125" s="705"/>
      <c r="G125" s="306"/>
      <c r="H125" s="309"/>
      <c r="I125" s="50">
        <f t="shared" si="99"/>
        <v>0</v>
      </c>
      <c r="J125" s="306"/>
      <c r="K125" s="309"/>
      <c r="L125" s="50">
        <f t="shared" si="100"/>
        <v>0</v>
      </c>
      <c r="M125" s="93">
        <f t="shared" si="101"/>
        <v>0</v>
      </c>
      <c r="N125" s="94">
        <f t="shared" si="102"/>
        <v>0</v>
      </c>
      <c r="O125" s="90">
        <f t="shared" si="103"/>
        <v>0</v>
      </c>
      <c r="Q125" s="51" t="e">
        <f t="shared" si="104"/>
        <v>#DIV/0!</v>
      </c>
      <c r="R125" s="52">
        <f t="shared" si="105"/>
        <v>-1</v>
      </c>
      <c r="S125" s="50" t="e">
        <f t="shared" si="106"/>
        <v>#DIV/0!</v>
      </c>
      <c r="U125" s="51" t="e">
        <f>(120*S166)+(150*S168)</f>
        <v>#DIV/0!</v>
      </c>
      <c r="V125" s="52">
        <v>1</v>
      </c>
      <c r="W125" s="304" t="e">
        <f t="shared" si="108"/>
        <v>#DIV/0!</v>
      </c>
      <c r="X125" s="53"/>
      <c r="Y125" s="210"/>
      <c r="Z125" s="210"/>
    </row>
    <row r="126" spans="1:27" ht="12" customHeight="1" x14ac:dyDescent="0.2">
      <c r="A126" s="264"/>
      <c r="B126" s="243" t="s">
        <v>98</v>
      </c>
      <c r="C126" s="310"/>
      <c r="D126" s="289"/>
      <c r="E126" s="50">
        <f t="shared" si="98"/>
        <v>0</v>
      </c>
      <c r="F126" s="706"/>
      <c r="G126" s="310"/>
      <c r="H126" s="289"/>
      <c r="I126" s="50">
        <f t="shared" si="99"/>
        <v>0</v>
      </c>
      <c r="J126" s="310"/>
      <c r="K126" s="289"/>
      <c r="L126" s="50">
        <f t="shared" si="100"/>
        <v>0</v>
      </c>
      <c r="M126" s="93">
        <f t="shared" si="101"/>
        <v>0</v>
      </c>
      <c r="N126" s="94">
        <f t="shared" si="102"/>
        <v>0</v>
      </c>
      <c r="O126" s="90">
        <f t="shared" si="103"/>
        <v>0</v>
      </c>
      <c r="Q126" s="51">
        <f t="shared" si="104"/>
        <v>-100</v>
      </c>
      <c r="R126" s="52">
        <f t="shared" si="105"/>
        <v>-1</v>
      </c>
      <c r="S126" s="50">
        <f t="shared" si="106"/>
        <v>-100</v>
      </c>
      <c r="U126" s="93">
        <v>100</v>
      </c>
      <c r="V126" s="94">
        <v>1</v>
      </c>
      <c r="W126" s="232">
        <f t="shared" si="108"/>
        <v>100</v>
      </c>
      <c r="X126" s="496"/>
      <c r="Y126" s="312"/>
      <c r="Z126" s="210"/>
    </row>
    <row r="127" spans="1:27" ht="12" customHeight="1" x14ac:dyDescent="0.2">
      <c r="A127" s="264"/>
      <c r="B127" s="243" t="s">
        <v>99</v>
      </c>
      <c r="C127" s="306"/>
      <c r="D127" s="307"/>
      <c r="E127" s="50">
        <f t="shared" si="98"/>
        <v>0</v>
      </c>
      <c r="F127" s="193"/>
      <c r="G127" s="306"/>
      <c r="H127" s="307"/>
      <c r="I127" s="50">
        <f t="shared" si="99"/>
        <v>0</v>
      </c>
      <c r="J127" s="306"/>
      <c r="K127" s="307"/>
      <c r="L127" s="50">
        <f t="shared" si="100"/>
        <v>0</v>
      </c>
      <c r="M127" s="93">
        <f t="shared" si="101"/>
        <v>0</v>
      </c>
      <c r="N127" s="94">
        <f t="shared" si="102"/>
        <v>0</v>
      </c>
      <c r="O127" s="90">
        <f t="shared" si="103"/>
        <v>0</v>
      </c>
      <c r="Q127" s="51">
        <f t="shared" si="104"/>
        <v>-150</v>
      </c>
      <c r="R127" s="52">
        <f t="shared" si="105"/>
        <v>0</v>
      </c>
      <c r="S127" s="50">
        <f t="shared" si="106"/>
        <v>0</v>
      </c>
      <c r="U127" s="51">
        <v>150</v>
      </c>
      <c r="V127" s="52">
        <f>ROUNDUP(W164/200,0)</f>
        <v>0</v>
      </c>
      <c r="W127" s="232">
        <f t="shared" si="108"/>
        <v>0</v>
      </c>
      <c r="X127" s="53"/>
      <c r="Y127" s="81"/>
      <c r="Z127" s="210"/>
    </row>
    <row r="128" spans="1:27" ht="12" customHeight="1" x14ac:dyDescent="0.2">
      <c r="A128" s="264"/>
      <c r="B128" s="243" t="s">
        <v>100</v>
      </c>
      <c r="C128" s="306"/>
      <c r="D128" s="307"/>
      <c r="E128" s="50">
        <f t="shared" si="98"/>
        <v>0</v>
      </c>
      <c r="F128" s="193"/>
      <c r="G128" s="306"/>
      <c r="H128" s="307"/>
      <c r="I128" s="50">
        <f t="shared" si="99"/>
        <v>0</v>
      </c>
      <c r="J128" s="313"/>
      <c r="K128" s="307"/>
      <c r="L128" s="50">
        <f t="shared" si="100"/>
        <v>0</v>
      </c>
      <c r="M128" s="93">
        <f t="shared" si="101"/>
        <v>0</v>
      </c>
      <c r="N128" s="94">
        <f t="shared" si="102"/>
        <v>0</v>
      </c>
      <c r="O128" s="90">
        <f t="shared" si="103"/>
        <v>0</v>
      </c>
      <c r="Q128" s="51" t="e">
        <f t="shared" si="104"/>
        <v>#DIV/0!</v>
      </c>
      <c r="R128" s="52">
        <f t="shared" si="105"/>
        <v>-1</v>
      </c>
      <c r="S128" s="50" t="e">
        <f t="shared" si="106"/>
        <v>#DIV/0!</v>
      </c>
      <c r="U128" s="51" t="e">
        <f>((35*S166)+(50*S168))</f>
        <v>#DIV/0!</v>
      </c>
      <c r="V128" s="52">
        <v>1</v>
      </c>
      <c r="W128" s="232" t="e">
        <f t="shared" si="108"/>
        <v>#DIV/0!</v>
      </c>
      <c r="X128" s="53"/>
      <c r="Y128" s="81"/>
      <c r="Z128" s="210"/>
    </row>
    <row r="129" spans="1:27" ht="12" customHeight="1" x14ac:dyDescent="0.2">
      <c r="A129" s="264"/>
      <c r="B129" s="243" t="s">
        <v>57</v>
      </c>
      <c r="C129" s="306"/>
      <c r="D129" s="307"/>
      <c r="E129" s="50">
        <f t="shared" si="98"/>
        <v>0</v>
      </c>
      <c r="F129" s="193"/>
      <c r="G129" s="306"/>
      <c r="H129" s="307"/>
      <c r="I129" s="50">
        <f t="shared" si="99"/>
        <v>0</v>
      </c>
      <c r="J129" s="313"/>
      <c r="K129" s="307"/>
      <c r="L129" s="50">
        <f t="shared" si="100"/>
        <v>0</v>
      </c>
      <c r="M129" s="93">
        <f t="shared" si="101"/>
        <v>0</v>
      </c>
      <c r="N129" s="94">
        <f t="shared" si="102"/>
        <v>0</v>
      </c>
      <c r="O129" s="90">
        <f t="shared" si="103"/>
        <v>0</v>
      </c>
      <c r="Q129" s="51">
        <f t="shared" si="104"/>
        <v>-300</v>
      </c>
      <c r="R129" s="52">
        <f t="shared" si="105"/>
        <v>-1</v>
      </c>
      <c r="S129" s="50">
        <f t="shared" si="106"/>
        <v>-300</v>
      </c>
      <c r="U129" s="105">
        <f>IF(W164&lt;300,300,((300+(W164-300)*0.5)))</f>
        <v>300</v>
      </c>
      <c r="V129" s="52">
        <v>1</v>
      </c>
      <c r="W129" s="232">
        <f t="shared" si="108"/>
        <v>300</v>
      </c>
      <c r="X129" s="53"/>
      <c r="Y129" s="81"/>
      <c r="Z129" s="210"/>
    </row>
    <row r="130" spans="1:27" s="46" customFormat="1" ht="12" customHeight="1" x14ac:dyDescent="0.2">
      <c r="A130" s="57"/>
      <c r="B130" s="699" t="s">
        <v>22</v>
      </c>
      <c r="C130" s="42"/>
      <c r="D130" s="43"/>
      <c r="E130" s="40">
        <f t="shared" si="98"/>
        <v>0</v>
      </c>
      <c r="F130" s="6"/>
      <c r="G130" s="42"/>
      <c r="H130" s="43"/>
      <c r="I130" s="40">
        <f t="shared" si="99"/>
        <v>0</v>
      </c>
      <c r="J130" s="42"/>
      <c r="K130" s="293"/>
      <c r="L130" s="40">
        <f t="shared" si="100"/>
        <v>0</v>
      </c>
      <c r="M130" s="42">
        <f t="shared" si="101"/>
        <v>0</v>
      </c>
      <c r="N130" s="43">
        <f t="shared" si="102"/>
        <v>0</v>
      </c>
      <c r="O130" s="40">
        <f t="shared" si="103"/>
        <v>0</v>
      </c>
      <c r="P130" s="6"/>
      <c r="Q130" s="42">
        <f t="shared" si="104"/>
        <v>0</v>
      </c>
      <c r="R130" s="43">
        <f t="shared" si="105"/>
        <v>0</v>
      </c>
      <c r="S130" s="40">
        <f t="shared" si="106"/>
        <v>0</v>
      </c>
      <c r="T130" s="6"/>
      <c r="U130" s="42"/>
      <c r="V130" s="249"/>
      <c r="W130" s="44"/>
      <c r="X130" s="728"/>
      <c r="Y130" s="45"/>
      <c r="Z130" s="45"/>
      <c r="AA130" s="45"/>
    </row>
    <row r="131" spans="1:27" s="46" customFormat="1" ht="12" customHeight="1" x14ac:dyDescent="0.2">
      <c r="A131" s="57"/>
      <c r="B131" s="699" t="s">
        <v>22</v>
      </c>
      <c r="C131" s="42"/>
      <c r="D131" s="43"/>
      <c r="E131" s="40">
        <f t="shared" si="98"/>
        <v>0</v>
      </c>
      <c r="F131" s="6"/>
      <c r="G131" s="42"/>
      <c r="H131" s="43"/>
      <c r="I131" s="40">
        <f t="shared" si="99"/>
        <v>0</v>
      </c>
      <c r="J131" s="42"/>
      <c r="K131" s="293"/>
      <c r="L131" s="40">
        <f t="shared" si="100"/>
        <v>0</v>
      </c>
      <c r="M131" s="42">
        <f t="shared" si="101"/>
        <v>0</v>
      </c>
      <c r="N131" s="43">
        <f t="shared" si="102"/>
        <v>0</v>
      </c>
      <c r="O131" s="40">
        <f t="shared" si="103"/>
        <v>0</v>
      </c>
      <c r="P131" s="6"/>
      <c r="Q131" s="42">
        <f t="shared" si="104"/>
        <v>0</v>
      </c>
      <c r="R131" s="43">
        <f t="shared" si="105"/>
        <v>0</v>
      </c>
      <c r="S131" s="40">
        <f t="shared" si="106"/>
        <v>0</v>
      </c>
      <c r="T131" s="6"/>
      <c r="U131" s="42"/>
      <c r="V131" s="249"/>
      <c r="W131" s="44"/>
      <c r="X131" s="728"/>
      <c r="Y131" s="45"/>
      <c r="Z131" s="45"/>
      <c r="AA131" s="45"/>
    </row>
    <row r="132" spans="1:27" s="46" customFormat="1" ht="12" customHeight="1" x14ac:dyDescent="0.2">
      <c r="A132" s="57"/>
      <c r="B132" s="699" t="s">
        <v>22</v>
      </c>
      <c r="C132" s="42"/>
      <c r="D132" s="43"/>
      <c r="E132" s="40">
        <f t="shared" si="98"/>
        <v>0</v>
      </c>
      <c r="F132" s="6"/>
      <c r="G132" s="42"/>
      <c r="H132" s="43"/>
      <c r="I132" s="40">
        <f t="shared" si="99"/>
        <v>0</v>
      </c>
      <c r="J132" s="42"/>
      <c r="K132" s="293"/>
      <c r="L132" s="40">
        <f t="shared" si="100"/>
        <v>0</v>
      </c>
      <c r="M132" s="42">
        <f t="shared" si="101"/>
        <v>0</v>
      </c>
      <c r="N132" s="43">
        <f t="shared" si="102"/>
        <v>0</v>
      </c>
      <c r="O132" s="40">
        <f t="shared" si="103"/>
        <v>0</v>
      </c>
      <c r="P132" s="6"/>
      <c r="Q132" s="42">
        <f t="shared" si="104"/>
        <v>0</v>
      </c>
      <c r="R132" s="43">
        <f t="shared" si="105"/>
        <v>0</v>
      </c>
      <c r="S132" s="40">
        <f t="shared" si="106"/>
        <v>0</v>
      </c>
      <c r="T132" s="6"/>
      <c r="U132" s="42"/>
      <c r="V132" s="249"/>
      <c r="W132" s="44"/>
      <c r="X132" s="728"/>
      <c r="Y132" s="45"/>
      <c r="Z132" s="45"/>
      <c r="AA132" s="45"/>
    </row>
    <row r="133" spans="1:27" s="46" customFormat="1" ht="12" customHeight="1" x14ac:dyDescent="0.2">
      <c r="A133" s="57"/>
      <c r="B133" s="699" t="s">
        <v>22</v>
      </c>
      <c r="C133" s="42"/>
      <c r="D133" s="43"/>
      <c r="E133" s="40">
        <f t="shared" si="98"/>
        <v>0</v>
      </c>
      <c r="F133" s="6"/>
      <c r="G133" s="42"/>
      <c r="H133" s="43"/>
      <c r="I133" s="40">
        <f t="shared" si="99"/>
        <v>0</v>
      </c>
      <c r="J133" s="42"/>
      <c r="K133" s="293"/>
      <c r="L133" s="40">
        <f t="shared" si="100"/>
        <v>0</v>
      </c>
      <c r="M133" s="42">
        <f t="shared" si="101"/>
        <v>0</v>
      </c>
      <c r="N133" s="43">
        <f t="shared" si="102"/>
        <v>0</v>
      </c>
      <c r="O133" s="40">
        <f t="shared" si="103"/>
        <v>0</v>
      </c>
      <c r="P133" s="6"/>
      <c r="Q133" s="42">
        <f t="shared" si="104"/>
        <v>0</v>
      </c>
      <c r="R133" s="43">
        <f t="shared" si="105"/>
        <v>0</v>
      </c>
      <c r="S133" s="40">
        <f t="shared" si="106"/>
        <v>0</v>
      </c>
      <c r="T133" s="6"/>
      <c r="U133" s="42"/>
      <c r="V133" s="249"/>
      <c r="W133" s="44"/>
      <c r="X133" s="728"/>
      <c r="Y133" s="45"/>
      <c r="Z133" s="45"/>
      <c r="AA133" s="45"/>
    </row>
    <row r="134" spans="1:27" s="46" customFormat="1" ht="12" customHeight="1" x14ac:dyDescent="0.2">
      <c r="A134" s="57"/>
      <c r="B134" s="699" t="s">
        <v>22</v>
      </c>
      <c r="C134" s="42"/>
      <c r="D134" s="43"/>
      <c r="E134" s="40">
        <f t="shared" si="98"/>
        <v>0</v>
      </c>
      <c r="F134" s="6"/>
      <c r="G134" s="42"/>
      <c r="H134" s="43"/>
      <c r="I134" s="40">
        <f t="shared" si="99"/>
        <v>0</v>
      </c>
      <c r="J134" s="42"/>
      <c r="K134" s="293"/>
      <c r="L134" s="40">
        <f t="shared" si="100"/>
        <v>0</v>
      </c>
      <c r="M134" s="42">
        <f t="shared" si="101"/>
        <v>0</v>
      </c>
      <c r="N134" s="43">
        <f t="shared" si="102"/>
        <v>0</v>
      </c>
      <c r="O134" s="40">
        <f t="shared" si="103"/>
        <v>0</v>
      </c>
      <c r="P134" s="6"/>
      <c r="Q134" s="42">
        <f t="shared" si="104"/>
        <v>0</v>
      </c>
      <c r="R134" s="43">
        <f t="shared" si="105"/>
        <v>0</v>
      </c>
      <c r="S134" s="40">
        <f t="shared" si="106"/>
        <v>0</v>
      </c>
      <c r="T134" s="6"/>
      <c r="U134" s="42"/>
      <c r="V134" s="249"/>
      <c r="W134" s="44"/>
      <c r="X134" s="728"/>
      <c r="Y134" s="45"/>
      <c r="Z134" s="45"/>
      <c r="AA134" s="45"/>
    </row>
    <row r="135" spans="1:27" ht="12" customHeight="1" x14ac:dyDescent="0.2">
      <c r="A135" s="278"/>
      <c r="B135" s="279"/>
      <c r="C135" s="240"/>
      <c r="D135" s="241"/>
      <c r="E135" s="280"/>
      <c r="F135" s="193"/>
      <c r="G135" s="314"/>
      <c r="H135" s="241"/>
      <c r="I135" s="280"/>
      <c r="J135" s="240"/>
      <c r="K135" s="241"/>
      <c r="L135" s="280"/>
      <c r="M135" s="240"/>
      <c r="N135" s="241"/>
      <c r="O135" s="281"/>
      <c r="P135" s="193"/>
      <c r="Q135" s="256"/>
      <c r="R135" s="193"/>
      <c r="S135" s="257"/>
      <c r="T135" s="193"/>
      <c r="U135" s="244"/>
      <c r="V135" s="268"/>
      <c r="W135" s="232"/>
      <c r="X135" s="53"/>
      <c r="Y135" s="81"/>
      <c r="Z135" s="210"/>
    </row>
    <row r="136" spans="1:27" s="216" customFormat="1" ht="18" customHeight="1" x14ac:dyDescent="0.2">
      <c r="A136" s="803" t="s">
        <v>58</v>
      </c>
      <c r="B136" s="804"/>
      <c r="C136" s="563"/>
      <c r="D136" s="502"/>
      <c r="E136" s="282">
        <f>SUM(E137:E149)</f>
        <v>0</v>
      </c>
      <c r="F136" s="703"/>
      <c r="G136" s="564"/>
      <c r="H136" s="571"/>
      <c r="I136" s="282">
        <f>SUM(I137:I149)</f>
        <v>0</v>
      </c>
      <c r="J136" s="564"/>
      <c r="K136" s="571"/>
      <c r="L136" s="282">
        <f>SUM(L137:L149)</f>
        <v>0</v>
      </c>
      <c r="M136" s="564"/>
      <c r="N136" s="571"/>
      <c r="O136" s="282">
        <f>SUM(O137:O149)</f>
        <v>0</v>
      </c>
      <c r="P136" s="212"/>
      <c r="Q136" s="556"/>
      <c r="R136" s="558"/>
      <c r="S136" s="28" t="e">
        <f>O136-W136</f>
        <v>#DIV/0!</v>
      </c>
      <c r="T136" s="212"/>
      <c r="U136" s="565"/>
      <c r="V136" s="572"/>
      <c r="W136" s="282" t="e">
        <f>SUM(W137:W149)</f>
        <v>#DIV/0!</v>
      </c>
      <c r="X136" s="495"/>
      <c r="Y136" s="260"/>
    </row>
    <row r="137" spans="1:27" ht="12" customHeight="1" x14ac:dyDescent="0.2">
      <c r="A137" s="264"/>
      <c r="B137" s="243" t="s">
        <v>59</v>
      </c>
      <c r="C137" s="231"/>
      <c r="D137" s="254"/>
      <c r="E137" s="50">
        <f t="shared" ref="E137:E148" si="109">C137*D137</f>
        <v>0</v>
      </c>
      <c r="F137" s="193"/>
      <c r="G137" s="231"/>
      <c r="H137" s="254"/>
      <c r="I137" s="50">
        <f t="shared" ref="I137:I148" si="110">G137*H137</f>
        <v>0</v>
      </c>
      <c r="J137" s="231"/>
      <c r="K137" s="254"/>
      <c r="L137" s="50">
        <f t="shared" ref="L137:L148" si="111">J137*K137</f>
        <v>0</v>
      </c>
      <c r="M137" s="93">
        <f t="shared" ref="M137:O148" si="112">G137+J137</f>
        <v>0</v>
      </c>
      <c r="N137" s="94">
        <f t="shared" si="112"/>
        <v>0</v>
      </c>
      <c r="O137" s="90">
        <f t="shared" si="112"/>
        <v>0</v>
      </c>
      <c r="Q137" s="51">
        <f t="shared" ref="Q137:Q148" si="113">M137-U137</f>
        <v>-150</v>
      </c>
      <c r="R137" s="52">
        <f t="shared" ref="R137:R148" si="114">N137-V137</f>
        <v>-1</v>
      </c>
      <c r="S137" s="50">
        <f t="shared" ref="S137:S148" si="115">O137-W137</f>
        <v>-150</v>
      </c>
      <c r="U137" s="93">
        <v>150</v>
      </c>
      <c r="V137" s="94">
        <v>1</v>
      </c>
      <c r="W137" s="232">
        <f t="shared" ref="W137:W143" si="116">V137*U137</f>
        <v>150</v>
      </c>
      <c r="X137" s="53"/>
      <c r="Y137" s="81"/>
      <c r="Z137" s="210"/>
    </row>
    <row r="138" spans="1:27" ht="12" customHeight="1" x14ac:dyDescent="0.2">
      <c r="A138" s="264"/>
      <c r="B138" s="243" t="s">
        <v>60</v>
      </c>
      <c r="C138" s="229"/>
      <c r="D138" s="230"/>
      <c r="E138" s="50">
        <f t="shared" si="109"/>
        <v>0</v>
      </c>
      <c r="F138" s="193"/>
      <c r="G138" s="229"/>
      <c r="H138" s="230"/>
      <c r="I138" s="50">
        <f t="shared" si="110"/>
        <v>0</v>
      </c>
      <c r="J138" s="229"/>
      <c r="K138" s="230"/>
      <c r="L138" s="50">
        <f t="shared" si="111"/>
        <v>0</v>
      </c>
      <c r="M138" s="93">
        <f t="shared" si="112"/>
        <v>0</v>
      </c>
      <c r="N138" s="94">
        <f t="shared" si="112"/>
        <v>0</v>
      </c>
      <c r="O138" s="90">
        <f t="shared" si="112"/>
        <v>0</v>
      </c>
      <c r="Q138" s="51" t="e">
        <f t="shared" si="113"/>
        <v>#DIV/0!</v>
      </c>
      <c r="R138" s="52">
        <f t="shared" si="114"/>
        <v>-1</v>
      </c>
      <c r="S138" s="50" t="e">
        <f t="shared" si="115"/>
        <v>#DIV/0!</v>
      </c>
      <c r="U138" s="51" t="e">
        <f>(375*S166)+(250*S168)</f>
        <v>#DIV/0!</v>
      </c>
      <c r="V138" s="52">
        <v>1</v>
      </c>
      <c r="W138" s="232" t="e">
        <f t="shared" si="116"/>
        <v>#DIV/0!</v>
      </c>
      <c r="X138" s="53"/>
      <c r="Y138" s="81"/>
      <c r="Z138" s="210"/>
    </row>
    <row r="139" spans="1:27" ht="12" customHeight="1" x14ac:dyDescent="0.2">
      <c r="A139" s="264"/>
      <c r="B139" s="243" t="s">
        <v>61</v>
      </c>
      <c r="C139" s="229"/>
      <c r="D139" s="230"/>
      <c r="E139" s="50">
        <f t="shared" si="109"/>
        <v>0</v>
      </c>
      <c r="F139" s="193"/>
      <c r="G139" s="229"/>
      <c r="H139" s="230"/>
      <c r="I139" s="50">
        <f t="shared" si="110"/>
        <v>0</v>
      </c>
      <c r="J139" s="229"/>
      <c r="K139" s="230"/>
      <c r="L139" s="50">
        <f t="shared" si="111"/>
        <v>0</v>
      </c>
      <c r="M139" s="93">
        <f t="shared" si="112"/>
        <v>0</v>
      </c>
      <c r="N139" s="94">
        <f t="shared" si="112"/>
        <v>0</v>
      </c>
      <c r="O139" s="90">
        <f t="shared" si="112"/>
        <v>0</v>
      </c>
      <c r="Q139" s="51">
        <f t="shared" si="113"/>
        <v>-375</v>
      </c>
      <c r="R139" s="52">
        <f t="shared" si="114"/>
        <v>-1</v>
      </c>
      <c r="S139" s="50">
        <f t="shared" si="115"/>
        <v>-375</v>
      </c>
      <c r="U139" s="51">
        <v>375</v>
      </c>
      <c r="V139" s="52">
        <v>1</v>
      </c>
      <c r="W139" s="232">
        <f t="shared" si="116"/>
        <v>375</v>
      </c>
      <c r="X139" s="53"/>
      <c r="Y139" s="81"/>
      <c r="Z139" s="210"/>
    </row>
    <row r="140" spans="1:27" ht="12" customHeight="1" x14ac:dyDescent="0.2">
      <c r="A140" s="264"/>
      <c r="B140" s="243" t="s">
        <v>101</v>
      </c>
      <c r="C140" s="229"/>
      <c r="D140" s="230"/>
      <c r="E140" s="50">
        <f t="shared" si="109"/>
        <v>0</v>
      </c>
      <c r="F140" s="193"/>
      <c r="G140" s="229"/>
      <c r="H140" s="230"/>
      <c r="I140" s="50">
        <f t="shared" si="110"/>
        <v>0</v>
      </c>
      <c r="J140" s="229"/>
      <c r="K140" s="230"/>
      <c r="L140" s="50">
        <f t="shared" si="111"/>
        <v>0</v>
      </c>
      <c r="M140" s="93">
        <f t="shared" si="112"/>
        <v>0</v>
      </c>
      <c r="N140" s="94">
        <f t="shared" si="112"/>
        <v>0</v>
      </c>
      <c r="O140" s="90">
        <f t="shared" si="112"/>
        <v>0</v>
      </c>
      <c r="Q140" s="51">
        <f t="shared" si="113"/>
        <v>-200</v>
      </c>
      <c r="R140" s="52">
        <f t="shared" si="114"/>
        <v>-1</v>
      </c>
      <c r="S140" s="50">
        <f t="shared" si="115"/>
        <v>-200</v>
      </c>
      <c r="U140" s="51">
        <f>IF(W164&lt;300,200,((200+(W164-300)*0.667)))</f>
        <v>200</v>
      </c>
      <c r="V140" s="52">
        <v>1</v>
      </c>
      <c r="W140" s="232">
        <f t="shared" si="116"/>
        <v>200</v>
      </c>
      <c r="X140" s="53"/>
      <c r="Y140" s="81"/>
      <c r="Z140" s="210"/>
    </row>
    <row r="141" spans="1:27" ht="12" customHeight="1" x14ac:dyDescent="0.2">
      <c r="A141" s="284"/>
      <c r="B141" s="228" t="s">
        <v>62</v>
      </c>
      <c r="C141" s="240"/>
      <c r="D141" s="241"/>
      <c r="E141" s="50">
        <f t="shared" si="109"/>
        <v>0</v>
      </c>
      <c r="F141" s="193"/>
      <c r="G141" s="240"/>
      <c r="H141" s="241"/>
      <c r="I141" s="50">
        <f t="shared" si="110"/>
        <v>0</v>
      </c>
      <c r="J141" s="240"/>
      <c r="K141" s="241"/>
      <c r="L141" s="50">
        <f t="shared" si="111"/>
        <v>0</v>
      </c>
      <c r="M141" s="93">
        <f t="shared" si="112"/>
        <v>0</v>
      </c>
      <c r="N141" s="94">
        <f t="shared" si="112"/>
        <v>0</v>
      </c>
      <c r="O141" s="90">
        <f t="shared" si="112"/>
        <v>0</v>
      </c>
      <c r="Q141" s="51">
        <f t="shared" si="113"/>
        <v>-400</v>
      </c>
      <c r="R141" s="52">
        <f t="shared" si="114"/>
        <v>-1</v>
      </c>
      <c r="S141" s="50">
        <f t="shared" si="115"/>
        <v>-400</v>
      </c>
      <c r="U141" s="244">
        <v>400</v>
      </c>
      <c r="V141" s="268">
        <v>1</v>
      </c>
      <c r="W141" s="232">
        <f t="shared" si="116"/>
        <v>400</v>
      </c>
      <c r="X141" s="53"/>
      <c r="Y141" s="15"/>
    </row>
    <row r="142" spans="1:27" ht="12" customHeight="1" x14ac:dyDescent="0.2">
      <c r="A142" s="284"/>
      <c r="B142" s="228" t="s">
        <v>63</v>
      </c>
      <c r="C142" s="240"/>
      <c r="D142" s="241"/>
      <c r="E142" s="50">
        <f t="shared" si="109"/>
        <v>0</v>
      </c>
      <c r="F142" s="193"/>
      <c r="G142" s="240"/>
      <c r="H142" s="241"/>
      <c r="I142" s="50">
        <f t="shared" si="110"/>
        <v>0</v>
      </c>
      <c r="J142" s="240"/>
      <c r="K142" s="241"/>
      <c r="L142" s="50">
        <f t="shared" si="111"/>
        <v>0</v>
      </c>
      <c r="M142" s="93">
        <f t="shared" si="112"/>
        <v>0</v>
      </c>
      <c r="N142" s="94">
        <f t="shared" si="112"/>
        <v>0</v>
      </c>
      <c r="O142" s="90">
        <f t="shared" si="112"/>
        <v>0</v>
      </c>
      <c r="Q142" s="51">
        <f t="shared" si="113"/>
        <v>-200</v>
      </c>
      <c r="R142" s="52">
        <f t="shared" si="114"/>
        <v>-1</v>
      </c>
      <c r="S142" s="50">
        <f t="shared" si="115"/>
        <v>-200</v>
      </c>
      <c r="U142" s="244">
        <f>IF(W164&lt;300,200,((200+(W164-300)*0.333)))</f>
        <v>200</v>
      </c>
      <c r="V142" s="268">
        <v>1</v>
      </c>
      <c r="W142" s="232">
        <f t="shared" si="116"/>
        <v>200</v>
      </c>
      <c r="X142" s="53"/>
      <c r="Y142" s="15"/>
    </row>
    <row r="143" spans="1:27" ht="12" customHeight="1" x14ac:dyDescent="0.2">
      <c r="A143" s="284"/>
      <c r="B143" s="228" t="s">
        <v>65</v>
      </c>
      <c r="C143" s="240"/>
      <c r="D143" s="241"/>
      <c r="E143" s="50">
        <f t="shared" si="109"/>
        <v>0</v>
      </c>
      <c r="F143" s="193"/>
      <c r="G143" s="240"/>
      <c r="H143" s="241"/>
      <c r="I143" s="50">
        <f t="shared" si="110"/>
        <v>0</v>
      </c>
      <c r="J143" s="240"/>
      <c r="K143" s="241"/>
      <c r="L143" s="50">
        <f t="shared" si="111"/>
        <v>0</v>
      </c>
      <c r="M143" s="93">
        <f t="shared" si="112"/>
        <v>0</v>
      </c>
      <c r="N143" s="94">
        <f t="shared" si="112"/>
        <v>0</v>
      </c>
      <c r="O143" s="90">
        <f t="shared" si="112"/>
        <v>0</v>
      </c>
      <c r="Q143" s="51">
        <f t="shared" si="113"/>
        <v>-200</v>
      </c>
      <c r="R143" s="52">
        <f t="shared" si="114"/>
        <v>-1</v>
      </c>
      <c r="S143" s="50">
        <f t="shared" si="115"/>
        <v>-200</v>
      </c>
      <c r="U143" s="244">
        <v>200</v>
      </c>
      <c r="V143" s="268">
        <v>1</v>
      </c>
      <c r="W143" s="232">
        <f t="shared" si="116"/>
        <v>200</v>
      </c>
      <c r="X143" s="53"/>
      <c r="Y143" s="15"/>
    </row>
    <row r="144" spans="1:27" s="46" customFormat="1" ht="12" customHeight="1" x14ac:dyDescent="0.2">
      <c r="A144" s="57"/>
      <c r="B144" s="699" t="s">
        <v>22</v>
      </c>
      <c r="C144" s="42"/>
      <c r="D144" s="43"/>
      <c r="E144" s="40">
        <f t="shared" si="109"/>
        <v>0</v>
      </c>
      <c r="F144" s="6"/>
      <c r="G144" s="42"/>
      <c r="H144" s="43"/>
      <c r="I144" s="40">
        <f t="shared" si="110"/>
        <v>0</v>
      </c>
      <c r="J144" s="42"/>
      <c r="K144" s="293"/>
      <c r="L144" s="40">
        <f t="shared" si="111"/>
        <v>0</v>
      </c>
      <c r="M144" s="42">
        <f t="shared" si="112"/>
        <v>0</v>
      </c>
      <c r="N144" s="43">
        <f t="shared" si="112"/>
        <v>0</v>
      </c>
      <c r="O144" s="40">
        <f t="shared" si="112"/>
        <v>0</v>
      </c>
      <c r="P144" s="6"/>
      <c r="Q144" s="42">
        <f t="shared" si="113"/>
        <v>0</v>
      </c>
      <c r="R144" s="43">
        <f t="shared" si="114"/>
        <v>0</v>
      </c>
      <c r="S144" s="40">
        <f t="shared" si="115"/>
        <v>0</v>
      </c>
      <c r="T144" s="6"/>
      <c r="U144" s="42"/>
      <c r="V144" s="249"/>
      <c r="W144" s="44"/>
      <c r="X144" s="728"/>
      <c r="Y144" s="45"/>
      <c r="Z144" s="45"/>
      <c r="AA144" s="45"/>
    </row>
    <row r="145" spans="1:27" s="46" customFormat="1" ht="12" customHeight="1" x14ac:dyDescent="0.2">
      <c r="A145" s="57"/>
      <c r="B145" s="699" t="s">
        <v>22</v>
      </c>
      <c r="C145" s="42"/>
      <c r="D145" s="43"/>
      <c r="E145" s="40">
        <f t="shared" si="109"/>
        <v>0</v>
      </c>
      <c r="F145" s="6"/>
      <c r="G145" s="42"/>
      <c r="H145" s="43"/>
      <c r="I145" s="40">
        <f t="shared" si="110"/>
        <v>0</v>
      </c>
      <c r="J145" s="42"/>
      <c r="K145" s="293"/>
      <c r="L145" s="40">
        <f t="shared" si="111"/>
        <v>0</v>
      </c>
      <c r="M145" s="42">
        <f t="shared" si="112"/>
        <v>0</v>
      </c>
      <c r="N145" s="43">
        <f t="shared" si="112"/>
        <v>0</v>
      </c>
      <c r="O145" s="40">
        <f t="shared" si="112"/>
        <v>0</v>
      </c>
      <c r="P145" s="6"/>
      <c r="Q145" s="42">
        <f t="shared" si="113"/>
        <v>0</v>
      </c>
      <c r="R145" s="43">
        <f t="shared" si="114"/>
        <v>0</v>
      </c>
      <c r="S145" s="40">
        <f t="shared" si="115"/>
        <v>0</v>
      </c>
      <c r="T145" s="6"/>
      <c r="U145" s="42"/>
      <c r="V145" s="249"/>
      <c r="W145" s="44"/>
      <c r="X145" s="728"/>
      <c r="Y145" s="45"/>
      <c r="Z145" s="45"/>
      <c r="AA145" s="45"/>
    </row>
    <row r="146" spans="1:27" s="46" customFormat="1" ht="12" customHeight="1" x14ac:dyDescent="0.2">
      <c r="A146" s="57"/>
      <c r="B146" s="699" t="s">
        <v>22</v>
      </c>
      <c r="C146" s="42"/>
      <c r="D146" s="43"/>
      <c r="E146" s="40">
        <f t="shared" si="109"/>
        <v>0</v>
      </c>
      <c r="F146" s="6"/>
      <c r="G146" s="42"/>
      <c r="H146" s="43"/>
      <c r="I146" s="40">
        <f t="shared" si="110"/>
        <v>0</v>
      </c>
      <c r="J146" s="42"/>
      <c r="K146" s="293"/>
      <c r="L146" s="40">
        <f t="shared" si="111"/>
        <v>0</v>
      </c>
      <c r="M146" s="42">
        <f t="shared" si="112"/>
        <v>0</v>
      </c>
      <c r="N146" s="43">
        <f t="shared" si="112"/>
        <v>0</v>
      </c>
      <c r="O146" s="40">
        <f t="shared" si="112"/>
        <v>0</v>
      </c>
      <c r="P146" s="6"/>
      <c r="Q146" s="42">
        <f t="shared" si="113"/>
        <v>0</v>
      </c>
      <c r="R146" s="43">
        <f t="shared" si="114"/>
        <v>0</v>
      </c>
      <c r="S146" s="40">
        <f t="shared" si="115"/>
        <v>0</v>
      </c>
      <c r="T146" s="6"/>
      <c r="U146" s="42"/>
      <c r="V146" s="249"/>
      <c r="W146" s="44"/>
      <c r="X146" s="728"/>
      <c r="Y146" s="45"/>
      <c r="Z146" s="45"/>
      <c r="AA146" s="45"/>
    </row>
    <row r="147" spans="1:27" s="46" customFormat="1" ht="12" customHeight="1" x14ac:dyDescent="0.2">
      <c r="A147" s="57"/>
      <c r="B147" s="699" t="s">
        <v>22</v>
      </c>
      <c r="C147" s="42"/>
      <c r="D147" s="43"/>
      <c r="E147" s="40">
        <f t="shared" si="109"/>
        <v>0</v>
      </c>
      <c r="F147" s="6"/>
      <c r="G147" s="42"/>
      <c r="H147" s="43"/>
      <c r="I147" s="40">
        <f t="shared" si="110"/>
        <v>0</v>
      </c>
      <c r="J147" s="42"/>
      <c r="K147" s="293"/>
      <c r="L147" s="40">
        <f t="shared" si="111"/>
        <v>0</v>
      </c>
      <c r="M147" s="42">
        <f t="shared" si="112"/>
        <v>0</v>
      </c>
      <c r="N147" s="43">
        <f t="shared" si="112"/>
        <v>0</v>
      </c>
      <c r="O147" s="40">
        <f t="shared" si="112"/>
        <v>0</v>
      </c>
      <c r="P147" s="6"/>
      <c r="Q147" s="42">
        <f t="shared" si="113"/>
        <v>0</v>
      </c>
      <c r="R147" s="43">
        <f t="shared" si="114"/>
        <v>0</v>
      </c>
      <c r="S147" s="40">
        <f t="shared" si="115"/>
        <v>0</v>
      </c>
      <c r="T147" s="6"/>
      <c r="U147" s="42"/>
      <c r="V147" s="249"/>
      <c r="W147" s="44"/>
      <c r="X147" s="728"/>
      <c r="Y147" s="45"/>
      <c r="Z147" s="45"/>
      <c r="AA147" s="45"/>
    </row>
    <row r="148" spans="1:27" s="46" customFormat="1" ht="12" customHeight="1" x14ac:dyDescent="0.2">
      <c r="A148" s="57"/>
      <c r="B148" s="699" t="s">
        <v>22</v>
      </c>
      <c r="C148" s="42"/>
      <c r="D148" s="43"/>
      <c r="E148" s="40">
        <f t="shared" si="109"/>
        <v>0</v>
      </c>
      <c r="F148" s="6"/>
      <c r="G148" s="42"/>
      <c r="H148" s="43"/>
      <c r="I148" s="40">
        <f t="shared" si="110"/>
        <v>0</v>
      </c>
      <c r="J148" s="42"/>
      <c r="K148" s="293"/>
      <c r="L148" s="40">
        <f t="shared" si="111"/>
        <v>0</v>
      </c>
      <c r="M148" s="42">
        <f t="shared" si="112"/>
        <v>0</v>
      </c>
      <c r="N148" s="43">
        <f t="shared" si="112"/>
        <v>0</v>
      </c>
      <c r="O148" s="40">
        <f t="shared" si="112"/>
        <v>0</v>
      </c>
      <c r="P148" s="6"/>
      <c r="Q148" s="42">
        <f t="shared" si="113"/>
        <v>0</v>
      </c>
      <c r="R148" s="43">
        <f t="shared" si="114"/>
        <v>0</v>
      </c>
      <c r="S148" s="40">
        <f t="shared" si="115"/>
        <v>0</v>
      </c>
      <c r="T148" s="6"/>
      <c r="U148" s="42"/>
      <c r="V148" s="249"/>
      <c r="W148" s="44"/>
      <c r="X148" s="728"/>
      <c r="Y148" s="45"/>
      <c r="Z148" s="45"/>
      <c r="AA148" s="45"/>
    </row>
    <row r="149" spans="1:27" ht="12" customHeight="1" x14ac:dyDescent="0.2">
      <c r="A149" s="278"/>
      <c r="B149" s="295"/>
      <c r="C149" s="240"/>
      <c r="D149" s="241"/>
      <c r="E149" s="280"/>
      <c r="F149" s="193"/>
      <c r="G149" s="240"/>
      <c r="H149" s="241"/>
      <c r="I149" s="280"/>
      <c r="J149" s="240"/>
      <c r="K149" s="241"/>
      <c r="L149" s="280"/>
      <c r="M149" s="240"/>
      <c r="N149" s="241"/>
      <c r="O149" s="281"/>
      <c r="P149" s="193"/>
      <c r="Q149" s="256"/>
      <c r="R149" s="193"/>
      <c r="S149" s="257"/>
      <c r="T149" s="193"/>
      <c r="U149" s="244"/>
      <c r="V149" s="268"/>
      <c r="W149" s="232"/>
      <c r="X149" s="53"/>
      <c r="Y149" s="15"/>
    </row>
    <row r="150" spans="1:27" s="216" customFormat="1" ht="18" customHeight="1" x14ac:dyDescent="0.2">
      <c r="A150" s="805" t="s">
        <v>67</v>
      </c>
      <c r="B150" s="806"/>
      <c r="C150" s="503"/>
      <c r="D150" s="502"/>
      <c r="E150" s="211">
        <f>SUM(E151:E158)</f>
        <v>0</v>
      </c>
      <c r="F150" s="703"/>
      <c r="G150" s="560"/>
      <c r="H150" s="571"/>
      <c r="I150" s="211">
        <f>SUM(I151:I158)</f>
        <v>0</v>
      </c>
      <c r="J150" s="560"/>
      <c r="K150" s="571"/>
      <c r="L150" s="211">
        <f>SUM(L151:L158)</f>
        <v>0</v>
      </c>
      <c r="M150" s="560"/>
      <c r="N150" s="571"/>
      <c r="O150" s="211">
        <f>SUM(O151:O158)</f>
        <v>0</v>
      </c>
      <c r="P150" s="212"/>
      <c r="Q150" s="561"/>
      <c r="R150" s="558"/>
      <c r="S150" s="215">
        <f>O150-W150</f>
        <v>0</v>
      </c>
      <c r="T150" s="212"/>
      <c r="U150" s="562"/>
      <c r="V150" s="572"/>
      <c r="W150" s="211">
        <v>0</v>
      </c>
      <c r="X150" s="493"/>
      <c r="Y150" s="315"/>
      <c r="Z150" s="260"/>
    </row>
    <row r="151" spans="1:27" s="218" customFormat="1" ht="12" customHeight="1" x14ac:dyDescent="0.2">
      <c r="A151" s="32" t="s">
        <v>240</v>
      </c>
      <c r="B151" s="78"/>
      <c r="C151" s="426"/>
      <c r="D151" s="501"/>
      <c r="E151" s="35"/>
      <c r="F151" s="6"/>
      <c r="G151" s="33"/>
      <c r="H151" s="34"/>
      <c r="I151" s="35"/>
      <c r="J151" s="33"/>
      <c r="K151" s="34"/>
      <c r="L151" s="35"/>
      <c r="M151" s="33"/>
      <c r="N151" s="34"/>
      <c r="O151" s="35"/>
      <c r="P151" s="6"/>
      <c r="Q151" s="33"/>
      <c r="R151" s="34"/>
      <c r="S151" s="35"/>
      <c r="T151" s="6"/>
      <c r="U151" s="33"/>
      <c r="V151" s="34"/>
      <c r="W151" s="35"/>
      <c r="X151" s="491"/>
      <c r="Y151" s="34"/>
      <c r="Z151" s="34"/>
      <c r="AA151" s="34"/>
    </row>
    <row r="152" spans="1:27" s="152" customFormat="1" ht="12" customHeight="1" x14ac:dyDescent="0.2">
      <c r="A152" s="219"/>
      <c r="B152" s="752" t="s">
        <v>232</v>
      </c>
      <c r="C152" s="220"/>
      <c r="D152" s="221"/>
      <c r="E152" s="222">
        <f t="shared" ref="E152" si="117">C152*D152</f>
        <v>0</v>
      </c>
      <c r="F152" s="193"/>
      <c r="G152" s="220"/>
      <c r="H152" s="221"/>
      <c r="I152" s="222">
        <f t="shared" ref="I152" si="118">G152*H152</f>
        <v>0</v>
      </c>
      <c r="J152" s="220"/>
      <c r="K152" s="221"/>
      <c r="L152" s="222">
        <f t="shared" ref="L152" si="119">J152*K152</f>
        <v>0</v>
      </c>
      <c r="M152" s="223">
        <f t="shared" ref="M152" si="120">G152+J152</f>
        <v>0</v>
      </c>
      <c r="N152" s="224">
        <f t="shared" ref="N152" si="121">H152+K152</f>
        <v>0</v>
      </c>
      <c r="O152" s="222">
        <f t="shared" ref="O152" si="122">I152+L152</f>
        <v>0</v>
      </c>
      <c r="P152" s="6"/>
      <c r="Q152" s="223">
        <f t="shared" ref="Q152" si="123">M152-U152</f>
        <v>-1200</v>
      </c>
      <c r="R152" s="224">
        <f t="shared" ref="R152" si="124">N152-V152</f>
        <v>0</v>
      </c>
      <c r="S152" s="222">
        <f t="shared" ref="S152" si="125">O152-W152</f>
        <v>0</v>
      </c>
      <c r="T152" s="6"/>
      <c r="U152" s="223">
        <v>1200</v>
      </c>
      <c r="V152" s="224">
        <v>0</v>
      </c>
      <c r="W152" s="237">
        <f>U152*V152</f>
        <v>0</v>
      </c>
      <c r="X152" s="731" t="s">
        <v>184</v>
      </c>
      <c r="Y152" s="41"/>
      <c r="Z152" s="226"/>
    </row>
    <row r="153" spans="1:27" s="46" customFormat="1" ht="12" customHeight="1" x14ac:dyDescent="0.2">
      <c r="A153" s="57"/>
      <c r="B153" s="699" t="s">
        <v>22</v>
      </c>
      <c r="C153" s="42"/>
      <c r="D153" s="43"/>
      <c r="E153" s="40">
        <f t="shared" ref="E153:E157" si="126">C153*D153</f>
        <v>0</v>
      </c>
      <c r="F153" s="6"/>
      <c r="G153" s="42"/>
      <c r="H153" s="43"/>
      <c r="I153" s="40">
        <f t="shared" ref="I153:I157" si="127">G153*H153</f>
        <v>0</v>
      </c>
      <c r="J153" s="42"/>
      <c r="K153" s="293"/>
      <c r="L153" s="40">
        <f t="shared" ref="L153:L157" si="128">J153*K153</f>
        <v>0</v>
      </c>
      <c r="M153" s="42">
        <f t="shared" ref="M153:O157" si="129">G153+J153</f>
        <v>0</v>
      </c>
      <c r="N153" s="43">
        <f t="shared" si="129"/>
        <v>0</v>
      </c>
      <c r="O153" s="40">
        <f t="shared" si="129"/>
        <v>0</v>
      </c>
      <c r="P153" s="6"/>
      <c r="Q153" s="42">
        <f t="shared" ref="Q153:Q157" si="130">M153-U153</f>
        <v>0</v>
      </c>
      <c r="R153" s="43">
        <f t="shared" ref="R153:R157" si="131">N153-V153</f>
        <v>0</v>
      </c>
      <c r="S153" s="40">
        <f t="shared" ref="S153:S157" si="132">O153-W153</f>
        <v>0</v>
      </c>
      <c r="T153" s="6"/>
      <c r="U153" s="42"/>
      <c r="V153" s="249"/>
      <c r="W153" s="44"/>
      <c r="X153" s="728"/>
      <c r="Y153" s="45"/>
      <c r="Z153" s="45"/>
      <c r="AA153" s="45"/>
    </row>
    <row r="154" spans="1:27" s="46" customFormat="1" ht="12" customHeight="1" x14ac:dyDescent="0.2">
      <c r="A154" s="57"/>
      <c r="B154" s="699" t="s">
        <v>22</v>
      </c>
      <c r="C154" s="42"/>
      <c r="D154" s="43"/>
      <c r="E154" s="40">
        <f t="shared" si="126"/>
        <v>0</v>
      </c>
      <c r="F154" s="6"/>
      <c r="G154" s="42"/>
      <c r="H154" s="43"/>
      <c r="I154" s="40">
        <f t="shared" si="127"/>
        <v>0</v>
      </c>
      <c r="J154" s="42"/>
      <c r="K154" s="293"/>
      <c r="L154" s="40">
        <f t="shared" si="128"/>
        <v>0</v>
      </c>
      <c r="M154" s="42">
        <f t="shared" si="129"/>
        <v>0</v>
      </c>
      <c r="N154" s="43">
        <f t="shared" si="129"/>
        <v>0</v>
      </c>
      <c r="O154" s="40">
        <f t="shared" si="129"/>
        <v>0</v>
      </c>
      <c r="P154" s="6"/>
      <c r="Q154" s="42">
        <f t="shared" si="130"/>
        <v>0</v>
      </c>
      <c r="R154" s="43">
        <f t="shared" si="131"/>
        <v>0</v>
      </c>
      <c r="S154" s="40">
        <f t="shared" si="132"/>
        <v>0</v>
      </c>
      <c r="T154" s="6"/>
      <c r="U154" s="42"/>
      <c r="V154" s="249"/>
      <c r="W154" s="44"/>
      <c r="X154" s="728"/>
      <c r="Y154" s="45"/>
      <c r="Z154" s="45"/>
      <c r="AA154" s="45"/>
    </row>
    <row r="155" spans="1:27" s="46" customFormat="1" ht="12" customHeight="1" x14ac:dyDescent="0.2">
      <c r="A155" s="57"/>
      <c r="B155" s="699" t="s">
        <v>22</v>
      </c>
      <c r="C155" s="42"/>
      <c r="D155" s="43"/>
      <c r="E155" s="40">
        <f t="shared" si="126"/>
        <v>0</v>
      </c>
      <c r="F155" s="6"/>
      <c r="G155" s="42"/>
      <c r="H155" s="43"/>
      <c r="I155" s="40">
        <f t="shared" si="127"/>
        <v>0</v>
      </c>
      <c r="J155" s="42"/>
      <c r="K155" s="293"/>
      <c r="L155" s="40">
        <f t="shared" si="128"/>
        <v>0</v>
      </c>
      <c r="M155" s="42">
        <f t="shared" si="129"/>
        <v>0</v>
      </c>
      <c r="N155" s="43">
        <f t="shared" si="129"/>
        <v>0</v>
      </c>
      <c r="O155" s="40">
        <f t="shared" si="129"/>
        <v>0</v>
      </c>
      <c r="P155" s="6"/>
      <c r="Q155" s="42">
        <f t="shared" si="130"/>
        <v>0</v>
      </c>
      <c r="R155" s="43">
        <f t="shared" si="131"/>
        <v>0</v>
      </c>
      <c r="S155" s="40">
        <f t="shared" si="132"/>
        <v>0</v>
      </c>
      <c r="T155" s="6"/>
      <c r="U155" s="42"/>
      <c r="V155" s="249"/>
      <c r="W155" s="44"/>
      <c r="X155" s="728"/>
      <c r="Y155" s="45"/>
      <c r="Z155" s="45"/>
      <c r="AA155" s="45"/>
    </row>
    <row r="156" spans="1:27" s="46" customFormat="1" ht="12" customHeight="1" x14ac:dyDescent="0.2">
      <c r="A156" s="57"/>
      <c r="B156" s="699" t="s">
        <v>22</v>
      </c>
      <c r="C156" s="42"/>
      <c r="D156" s="43"/>
      <c r="E156" s="40">
        <f t="shared" ref="E156" si="133">C156*D156</f>
        <v>0</v>
      </c>
      <c r="F156" s="6"/>
      <c r="G156" s="42"/>
      <c r="H156" s="43"/>
      <c r="I156" s="40">
        <f t="shared" ref="I156" si="134">G156*H156</f>
        <v>0</v>
      </c>
      <c r="J156" s="42"/>
      <c r="K156" s="293"/>
      <c r="L156" s="40">
        <f t="shared" ref="L156" si="135">J156*K156</f>
        <v>0</v>
      </c>
      <c r="M156" s="42">
        <f t="shared" ref="M156" si="136">G156+J156</f>
        <v>0</v>
      </c>
      <c r="N156" s="43">
        <f t="shared" ref="N156" si="137">H156+K156</f>
        <v>0</v>
      </c>
      <c r="O156" s="40">
        <f t="shared" ref="O156" si="138">I156+L156</f>
        <v>0</v>
      </c>
      <c r="P156" s="6"/>
      <c r="Q156" s="42">
        <f t="shared" ref="Q156" si="139">M156-U156</f>
        <v>0</v>
      </c>
      <c r="R156" s="43">
        <f t="shared" ref="R156" si="140">N156-V156</f>
        <v>0</v>
      </c>
      <c r="S156" s="40">
        <f t="shared" ref="S156" si="141">O156-W156</f>
        <v>0</v>
      </c>
      <c r="T156" s="6"/>
      <c r="U156" s="42"/>
      <c r="V156" s="249"/>
      <c r="W156" s="44"/>
      <c r="X156" s="728"/>
      <c r="Y156" s="45"/>
      <c r="Z156" s="45"/>
      <c r="AA156" s="45"/>
    </row>
    <row r="157" spans="1:27" s="46" customFormat="1" ht="12" customHeight="1" x14ac:dyDescent="0.2">
      <c r="A157" s="57"/>
      <c r="B157" s="699" t="s">
        <v>22</v>
      </c>
      <c r="C157" s="42"/>
      <c r="D157" s="43"/>
      <c r="E157" s="40">
        <f t="shared" si="126"/>
        <v>0</v>
      </c>
      <c r="F157" s="6"/>
      <c r="G157" s="42"/>
      <c r="H157" s="43"/>
      <c r="I157" s="40">
        <f t="shared" si="127"/>
        <v>0</v>
      </c>
      <c r="J157" s="42"/>
      <c r="K157" s="293"/>
      <c r="L157" s="40">
        <f t="shared" si="128"/>
        <v>0</v>
      </c>
      <c r="M157" s="42">
        <f t="shared" si="129"/>
        <v>0</v>
      </c>
      <c r="N157" s="43">
        <f t="shared" si="129"/>
        <v>0</v>
      </c>
      <c r="O157" s="40">
        <f t="shared" si="129"/>
        <v>0</v>
      </c>
      <c r="P157" s="6"/>
      <c r="Q157" s="42">
        <f t="shared" si="130"/>
        <v>0</v>
      </c>
      <c r="R157" s="43">
        <f t="shared" si="131"/>
        <v>0</v>
      </c>
      <c r="S157" s="40">
        <f t="shared" si="132"/>
        <v>0</v>
      </c>
      <c r="T157" s="6"/>
      <c r="U157" s="42"/>
      <c r="V157" s="249"/>
      <c r="W157" s="44"/>
      <c r="X157" s="728"/>
      <c r="Y157" s="45"/>
      <c r="Z157" s="45"/>
      <c r="AA157" s="45"/>
    </row>
    <row r="158" spans="1:27" ht="12" customHeight="1" thickBot="1" x14ac:dyDescent="0.25">
      <c r="A158" s="316"/>
      <c r="B158" s="317"/>
      <c r="C158" s="318"/>
      <c r="D158" s="319"/>
      <c r="E158" s="320"/>
      <c r="F158" s="193"/>
      <c r="G158" s="318"/>
      <c r="H158" s="319"/>
      <c r="I158" s="320"/>
      <c r="J158" s="321"/>
      <c r="K158" s="319"/>
      <c r="L158" s="320"/>
      <c r="M158" s="321"/>
      <c r="N158" s="319"/>
      <c r="O158" s="322"/>
      <c r="P158" s="193"/>
      <c r="Q158" s="323"/>
      <c r="R158" s="324"/>
      <c r="S158" s="322"/>
      <c r="T158" s="193"/>
      <c r="U158" s="244"/>
      <c r="V158" s="268"/>
      <c r="W158" s="325"/>
      <c r="X158" s="492"/>
      <c r="Y158" s="135"/>
      <c r="Z158" s="326"/>
    </row>
    <row r="159" spans="1:27" ht="12" customHeight="1" x14ac:dyDescent="0.2">
      <c r="A159" s="327"/>
      <c r="B159" s="328"/>
      <c r="C159" s="329"/>
      <c r="D159" s="330"/>
      <c r="E159" s="331"/>
      <c r="F159" s="193"/>
      <c r="G159" s="329"/>
      <c r="H159" s="330"/>
      <c r="I159" s="331"/>
      <c r="J159" s="332"/>
      <c r="K159" s="330"/>
      <c r="L159" s="331"/>
      <c r="M159" s="332"/>
      <c r="N159" s="330"/>
      <c r="O159" s="333"/>
      <c r="P159" s="193"/>
      <c r="Q159" s="582"/>
      <c r="R159" s="583"/>
      <c r="S159" s="584"/>
      <c r="T159" s="193"/>
      <c r="U159" s="117"/>
      <c r="V159" s="118"/>
      <c r="W159" s="334"/>
      <c r="X159" s="122"/>
      <c r="Y159" s="335"/>
      <c r="Z159" s="326"/>
    </row>
    <row r="160" spans="1:27" ht="12" customHeight="1" x14ac:dyDescent="0.2">
      <c r="A160" s="264"/>
      <c r="B160" s="243"/>
      <c r="C160" s="231"/>
      <c r="D160" s="254"/>
      <c r="E160" s="253"/>
      <c r="F160" s="193"/>
      <c r="G160" s="231"/>
      <c r="H160" s="254"/>
      <c r="I160" s="253"/>
      <c r="J160" s="336"/>
      <c r="K160" s="254"/>
      <c r="L160" s="253"/>
      <c r="M160" s="336"/>
      <c r="N160" s="254"/>
      <c r="O160" s="255"/>
      <c r="P160" s="193"/>
      <c r="Q160" s="585"/>
      <c r="R160" s="586"/>
      <c r="S160" s="587"/>
      <c r="T160" s="193"/>
      <c r="U160" s="93"/>
      <c r="V160" s="94"/>
      <c r="W160" s="263"/>
      <c r="X160" s="98"/>
      <c r="Y160" s="335"/>
      <c r="Z160" s="326"/>
    </row>
    <row r="161" spans="1:27" ht="12" customHeight="1" x14ac:dyDescent="0.2">
      <c r="A161" s="264"/>
      <c r="B161" s="243"/>
      <c r="C161" s="231"/>
      <c r="D161" s="254"/>
      <c r="E161" s="253"/>
      <c r="F161" s="193"/>
      <c r="G161" s="231"/>
      <c r="H161" s="254"/>
      <c r="I161" s="253"/>
      <c r="J161" s="336"/>
      <c r="K161" s="254"/>
      <c r="L161" s="253"/>
      <c r="M161" s="336"/>
      <c r="N161" s="254"/>
      <c r="O161" s="255"/>
      <c r="P161" s="193"/>
      <c r="Q161" s="585"/>
      <c r="R161" s="586"/>
      <c r="S161" s="587"/>
      <c r="T161" s="193"/>
      <c r="U161" s="773" t="s">
        <v>157</v>
      </c>
      <c r="V161" s="774">
        <f>SUM(V162:V170)</f>
        <v>0</v>
      </c>
      <c r="W161" s="263"/>
      <c r="X161" s="98"/>
      <c r="Y161" s="335"/>
      <c r="Z161" s="326" t="s">
        <v>247</v>
      </c>
    </row>
    <row r="162" spans="1:27" ht="12" customHeight="1" x14ac:dyDescent="0.2">
      <c r="A162" s="284"/>
      <c r="B162" s="337" t="s">
        <v>68</v>
      </c>
      <c r="C162" s="229"/>
      <c r="D162" s="338"/>
      <c r="E162" s="339">
        <f>SUM(E7+E23+E52+E66+E74+E85+E93+E105+E115+E136+E150)</f>
        <v>0</v>
      </c>
      <c r="F162" s="703"/>
      <c r="G162" s="303"/>
      <c r="H162" s="340"/>
      <c r="I162" s="339">
        <f>SUM(I7+I23+I52+I66+I74+I85+I93+I105+I115+I136+I150)</f>
        <v>0</v>
      </c>
      <c r="J162" s="341"/>
      <c r="K162" s="340"/>
      <c r="L162" s="339">
        <f>SUM(L7+L23+L52+L66+L74+L85+L93+L105+L115+L136+L150)</f>
        <v>0</v>
      </c>
      <c r="M162" s="341"/>
      <c r="N162" s="340"/>
      <c r="O162" s="339">
        <f>SUM(O7+O23+O52+O66+O74+O85+O93+O105+O115+O136+O150)</f>
        <v>0</v>
      </c>
      <c r="P162" s="708"/>
      <c r="Q162" s="588"/>
      <c r="R162" s="589"/>
      <c r="S162" s="515" t="e">
        <f>O162-W162</f>
        <v>#DIV/0!</v>
      </c>
      <c r="T162" s="709"/>
      <c r="U162" s="51" t="s">
        <v>166</v>
      </c>
      <c r="V162" s="775">
        <v>0</v>
      </c>
      <c r="W162" s="342" t="e">
        <f>W7+W23+W52+W66+W74+W85+W93+W105+W115+W136+W150</f>
        <v>#DIV/0!</v>
      </c>
      <c r="X162" s="753" t="s">
        <v>68</v>
      </c>
      <c r="Y162" s="343"/>
      <c r="Z162" s="697">
        <v>0</v>
      </c>
    </row>
    <row r="163" spans="1:27" ht="12" customHeight="1" thickBot="1" x14ac:dyDescent="0.25">
      <c r="A163" s="284"/>
      <c r="B163" s="228"/>
      <c r="C163" s="229"/>
      <c r="D163" s="338"/>
      <c r="E163" s="344"/>
      <c r="F163" s="193"/>
      <c r="G163" s="229"/>
      <c r="H163" s="338"/>
      <c r="I163" s="345"/>
      <c r="J163" s="346"/>
      <c r="K163" s="338"/>
      <c r="L163" s="344"/>
      <c r="M163" s="346"/>
      <c r="N163" s="338"/>
      <c r="O163" s="344"/>
      <c r="P163" s="709"/>
      <c r="Q163" s="590"/>
      <c r="R163" s="591"/>
      <c r="S163" s="592"/>
      <c r="T163" s="709"/>
      <c r="U163" s="51" t="s">
        <v>165</v>
      </c>
      <c r="V163" s="775">
        <v>0</v>
      </c>
      <c r="W163" s="347"/>
      <c r="X163" s="48"/>
      <c r="Y163" s="15"/>
      <c r="Z163" s="348">
        <v>1</v>
      </c>
    </row>
    <row r="164" spans="1:27" ht="12" customHeight="1" thickBot="1" x14ac:dyDescent="0.25">
      <c r="A164" s="284"/>
      <c r="B164" s="337" t="s">
        <v>69</v>
      </c>
      <c r="C164" s="349"/>
      <c r="D164" s="338"/>
      <c r="E164" s="350"/>
      <c r="F164" s="193"/>
      <c r="G164" s="349"/>
      <c r="H164" s="338"/>
      <c r="I164" s="252"/>
      <c r="J164" s="351"/>
      <c r="K164" s="338"/>
      <c r="L164" s="350"/>
      <c r="M164" s="351"/>
      <c r="N164" s="338"/>
      <c r="O164" s="128"/>
      <c r="Q164" s="49"/>
      <c r="R164" s="164"/>
      <c r="S164" s="128"/>
      <c r="U164" s="129" t="s">
        <v>164</v>
      </c>
      <c r="V164" s="776">
        <v>0</v>
      </c>
      <c r="W164" s="732">
        <v>0</v>
      </c>
      <c r="X164" s="785" t="s">
        <v>175</v>
      </c>
      <c r="Y164" s="15"/>
    </row>
    <row r="165" spans="1:27" ht="12" customHeight="1" x14ac:dyDescent="0.2">
      <c r="A165" s="284"/>
      <c r="B165" s="228"/>
      <c r="C165" s="349"/>
      <c r="D165" s="338"/>
      <c r="E165" s="352"/>
      <c r="F165" s="193"/>
      <c r="G165" s="349"/>
      <c r="H165" s="338"/>
      <c r="I165" s="353"/>
      <c r="J165" s="351"/>
      <c r="K165" s="338"/>
      <c r="L165" s="352"/>
      <c r="M165" s="351"/>
      <c r="N165" s="338"/>
      <c r="O165" s="155"/>
      <c r="Q165" s="49"/>
      <c r="R165" s="164"/>
      <c r="S165" s="128"/>
      <c r="U165" s="129" t="s">
        <v>163</v>
      </c>
      <c r="V165" s="775">
        <v>0</v>
      </c>
      <c r="W165" s="777" t="e">
        <f>V162/V161*W164</f>
        <v>#DIV/0!</v>
      </c>
      <c r="X165" s="89" t="s">
        <v>70</v>
      </c>
      <c r="Y165" s="15"/>
    </row>
    <row r="166" spans="1:27" ht="12" customHeight="1" x14ac:dyDescent="0.2">
      <c r="A166" s="284"/>
      <c r="B166" s="228"/>
      <c r="C166" s="349"/>
      <c r="D166" s="338"/>
      <c r="E166" s="352"/>
      <c r="F166" s="193"/>
      <c r="G166" s="349"/>
      <c r="H166" s="338"/>
      <c r="I166" s="353"/>
      <c r="J166" s="351"/>
      <c r="K166" s="338"/>
      <c r="L166" s="352"/>
      <c r="M166" s="351"/>
      <c r="N166" s="338"/>
      <c r="O166" s="155"/>
      <c r="Q166" s="49"/>
      <c r="R166" s="164" t="s">
        <v>320</v>
      </c>
      <c r="S166" s="593" t="e">
        <f>(W165+W166+W167)/W164</f>
        <v>#DIV/0!</v>
      </c>
      <c r="U166" s="129" t="s">
        <v>162</v>
      </c>
      <c r="V166" s="775">
        <v>0</v>
      </c>
      <c r="W166" s="777" t="e">
        <f>(V163+V164)/V161*W164</f>
        <v>#DIV/0!</v>
      </c>
      <c r="X166" s="89" t="s">
        <v>71</v>
      </c>
      <c r="Y166" s="15"/>
    </row>
    <row r="167" spans="1:27" ht="12" customHeight="1" x14ac:dyDescent="0.2">
      <c r="A167" s="284"/>
      <c r="B167" s="228"/>
      <c r="C167" s="349"/>
      <c r="D167" s="338"/>
      <c r="E167" s="352"/>
      <c r="F167" s="193"/>
      <c r="G167" s="349"/>
      <c r="H167" s="338"/>
      <c r="I167" s="353"/>
      <c r="J167" s="351"/>
      <c r="K167" s="338"/>
      <c r="L167" s="352"/>
      <c r="M167" s="351"/>
      <c r="N167" s="338"/>
      <c r="O167" s="155"/>
      <c r="Q167" s="49"/>
      <c r="R167" s="164"/>
      <c r="S167" s="593"/>
      <c r="U167" s="129" t="s">
        <v>161</v>
      </c>
      <c r="V167" s="775">
        <v>0</v>
      </c>
      <c r="W167" s="777" t="e">
        <f>(V165+V166+V167+V168)/V161*W164</f>
        <v>#DIV/0!</v>
      </c>
      <c r="X167" s="89" t="s">
        <v>72</v>
      </c>
      <c r="Y167" s="15"/>
    </row>
    <row r="168" spans="1:27" ht="12" customHeight="1" x14ac:dyDescent="0.2">
      <c r="A168" s="284"/>
      <c r="B168" s="228"/>
      <c r="C168" s="349"/>
      <c r="D168" s="338"/>
      <c r="E168" s="352"/>
      <c r="F168" s="193"/>
      <c r="G168" s="349"/>
      <c r="H168" s="338"/>
      <c r="I168" s="353"/>
      <c r="J168" s="351"/>
      <c r="K168" s="338"/>
      <c r="L168" s="352"/>
      <c r="M168" s="351"/>
      <c r="N168" s="338"/>
      <c r="O168" s="155"/>
      <c r="Q168" s="49"/>
      <c r="R168" s="164" t="s">
        <v>321</v>
      </c>
      <c r="S168" s="593" t="e">
        <f>W168/W164</f>
        <v>#DIV/0!</v>
      </c>
      <c r="U168" s="778" t="s">
        <v>160</v>
      </c>
      <c r="V168" s="775">
        <v>0</v>
      </c>
      <c r="W168" s="777" t="e">
        <f>W164-W165-W166-W167</f>
        <v>#DIV/0!</v>
      </c>
      <c r="X168" s="89" t="s">
        <v>109</v>
      </c>
      <c r="Y168" s="15"/>
    </row>
    <row r="169" spans="1:27" ht="12" customHeight="1" x14ac:dyDescent="0.2">
      <c r="A169" s="284"/>
      <c r="B169" s="228"/>
      <c r="C169" s="349"/>
      <c r="D169" s="338"/>
      <c r="E169" s="352"/>
      <c r="F169" s="193"/>
      <c r="G169" s="349"/>
      <c r="H169" s="338"/>
      <c r="I169" s="353"/>
      <c r="J169" s="351"/>
      <c r="K169" s="338"/>
      <c r="L169" s="352"/>
      <c r="M169" s="351"/>
      <c r="N169" s="338"/>
      <c r="O169" s="155"/>
      <c r="Q169" s="49"/>
      <c r="R169" s="164"/>
      <c r="S169" s="128"/>
      <c r="U169" s="778" t="s">
        <v>159</v>
      </c>
      <c r="V169" s="776">
        <v>0</v>
      </c>
      <c r="W169" s="354"/>
      <c r="X169" s="89"/>
      <c r="Y169" s="15"/>
    </row>
    <row r="170" spans="1:27" ht="12" customHeight="1" x14ac:dyDescent="0.2">
      <c r="A170" s="284"/>
      <c r="B170" s="228"/>
      <c r="C170" s="349"/>
      <c r="D170" s="338"/>
      <c r="E170" s="352"/>
      <c r="F170" s="193"/>
      <c r="G170" s="349"/>
      <c r="H170" s="338"/>
      <c r="I170" s="353"/>
      <c r="J170" s="351"/>
      <c r="K170" s="338"/>
      <c r="L170" s="352"/>
      <c r="M170" s="351"/>
      <c r="N170" s="338"/>
      <c r="O170" s="155"/>
      <c r="Q170" s="49"/>
      <c r="R170" s="164"/>
      <c r="S170" s="128"/>
      <c r="U170" s="129" t="s">
        <v>158</v>
      </c>
      <c r="V170" s="775">
        <v>0</v>
      </c>
      <c r="W170" s="354"/>
      <c r="X170" s="89"/>
      <c r="Y170" s="15"/>
    </row>
    <row r="171" spans="1:27" ht="12" customHeight="1" x14ac:dyDescent="0.2">
      <c r="A171" s="278"/>
      <c r="B171" s="279"/>
      <c r="C171" s="355"/>
      <c r="D171" s="356"/>
      <c r="E171" s="87"/>
      <c r="F171" s="193"/>
      <c r="G171" s="355"/>
      <c r="H171" s="356"/>
      <c r="I171" s="287"/>
      <c r="J171" s="357"/>
      <c r="K171" s="356"/>
      <c r="L171" s="87"/>
      <c r="M171" s="357"/>
      <c r="N171" s="356"/>
      <c r="O171" s="61"/>
      <c r="Q171" s="266"/>
      <c r="R171" s="554"/>
      <c r="S171" s="136"/>
      <c r="U171" s="139"/>
      <c r="V171" s="142"/>
      <c r="W171" s="358"/>
      <c r="X171" s="60"/>
      <c r="Y171" s="15"/>
    </row>
    <row r="172" spans="1:27" s="145" customFormat="1" ht="18" customHeight="1" x14ac:dyDescent="0.2">
      <c r="A172" s="807" t="s">
        <v>73</v>
      </c>
      <c r="B172" s="808"/>
      <c r="C172" s="213"/>
      <c r="D172" s="214"/>
      <c r="E172" s="215"/>
      <c r="F172" s="6"/>
      <c r="G172" s="213"/>
      <c r="H172" s="359" t="s">
        <v>74</v>
      </c>
      <c r="I172" s="215">
        <f>SUM(I173:I183)</f>
        <v>0</v>
      </c>
      <c r="J172" s="213"/>
      <c r="K172" s="359" t="s">
        <v>74</v>
      </c>
      <c r="L172" s="215">
        <f>SUM(L173:L183)</f>
        <v>0</v>
      </c>
      <c r="M172" s="213"/>
      <c r="N172" s="359" t="s">
        <v>74</v>
      </c>
      <c r="O172" s="215">
        <f>SUM(O173:O183)</f>
        <v>0</v>
      </c>
      <c r="P172" s="29"/>
      <c r="Q172" s="213"/>
      <c r="R172" s="214"/>
      <c r="S172" s="215"/>
      <c r="T172" s="29"/>
      <c r="U172" s="213"/>
      <c r="V172" s="214"/>
      <c r="W172" s="360"/>
      <c r="X172" s="65" t="s">
        <v>241</v>
      </c>
      <c r="Y172" s="144"/>
      <c r="Z172" s="144"/>
    </row>
    <row r="173" spans="1:27" s="218" customFormat="1" ht="12" customHeight="1" x14ac:dyDescent="0.2">
      <c r="A173" s="66"/>
      <c r="B173" s="78" t="s">
        <v>169</v>
      </c>
      <c r="C173" s="426"/>
      <c r="D173" s="501"/>
      <c r="E173" s="35"/>
      <c r="F173" s="6"/>
      <c r="G173" s="362"/>
      <c r="H173" s="363"/>
      <c r="I173" s="364"/>
      <c r="J173" s="362"/>
      <c r="K173" s="363"/>
      <c r="L173" s="364"/>
      <c r="M173" s="362"/>
      <c r="N173" s="363"/>
      <c r="O173" s="365"/>
      <c r="P173" s="16"/>
      <c r="Q173" s="366"/>
      <c r="R173" s="367"/>
      <c r="S173" s="365"/>
      <c r="T173" s="6"/>
      <c r="U173" s="33"/>
      <c r="V173" s="34"/>
      <c r="W173" s="35"/>
      <c r="X173" s="217"/>
      <c r="Y173" s="368"/>
      <c r="Z173" s="34"/>
      <c r="AA173" s="34"/>
    </row>
    <row r="174" spans="1:27" s="152" customFormat="1" ht="12" customHeight="1" x14ac:dyDescent="0.2">
      <c r="A174" s="38"/>
      <c r="B174" s="727" t="s">
        <v>22</v>
      </c>
      <c r="C174" s="498"/>
      <c r="D174" s="499"/>
      <c r="E174" s="147"/>
      <c r="F174" s="6"/>
      <c r="G174" s="498" t="s">
        <v>185</v>
      </c>
      <c r="H174" s="500" t="e">
        <f>I174/I185</f>
        <v>#DIV/0!</v>
      </c>
      <c r="I174" s="147"/>
      <c r="J174" s="498" t="s">
        <v>185</v>
      </c>
      <c r="K174" s="500" t="e">
        <f>L174/L185</f>
        <v>#DIV/0!</v>
      </c>
      <c r="L174" s="147"/>
      <c r="M174" s="498" t="s">
        <v>185</v>
      </c>
      <c r="N174" s="500" t="e">
        <f>O174/O185</f>
        <v>#DIV/0!</v>
      </c>
      <c r="O174" s="147">
        <f>I174+L174</f>
        <v>0</v>
      </c>
      <c r="P174" s="6"/>
      <c r="Q174" s="271"/>
      <c r="R174" s="594"/>
      <c r="S174" s="147"/>
      <c r="T174" s="6"/>
      <c r="U174" s="498"/>
      <c r="V174" s="599"/>
      <c r="W174" s="600"/>
      <c r="X174" s="225"/>
      <c r="Y174" s="41"/>
      <c r="Z174" s="41"/>
    </row>
    <row r="175" spans="1:27" s="152" customFormat="1" ht="12" customHeight="1" x14ac:dyDescent="0.2">
      <c r="A175" s="57"/>
      <c r="B175" s="699" t="s">
        <v>22</v>
      </c>
      <c r="C175" s="148"/>
      <c r="D175" s="149"/>
      <c r="E175" s="147"/>
      <c r="F175" s="6"/>
      <c r="G175" s="148" t="s">
        <v>185</v>
      </c>
      <c r="H175" s="474" t="e">
        <f>I175/I185</f>
        <v>#DIV/0!</v>
      </c>
      <c r="I175" s="147"/>
      <c r="J175" s="148" t="s">
        <v>185</v>
      </c>
      <c r="K175" s="474" t="e">
        <f>L175/L185</f>
        <v>#DIV/0!</v>
      </c>
      <c r="L175" s="147"/>
      <c r="M175" s="148" t="s">
        <v>185</v>
      </c>
      <c r="N175" s="474" t="e">
        <f>O175/O185</f>
        <v>#DIV/0!</v>
      </c>
      <c r="O175" s="147">
        <f t="shared" ref="O175:O182" si="142">I175+L175</f>
        <v>0</v>
      </c>
      <c r="P175" s="6"/>
      <c r="Q175" s="39"/>
      <c r="R175" s="549"/>
      <c r="S175" s="513"/>
      <c r="T175" s="6"/>
      <c r="U175" s="148"/>
      <c r="V175" s="550"/>
      <c r="W175" s="551"/>
      <c r="X175" s="497"/>
      <c r="Y175" s="41"/>
      <c r="Z175" s="41"/>
    </row>
    <row r="176" spans="1:27" s="152" customFormat="1" ht="12" customHeight="1" x14ac:dyDescent="0.2">
      <c r="A176" s="57"/>
      <c r="B176" s="699" t="s">
        <v>22</v>
      </c>
      <c r="C176" s="148"/>
      <c r="D176" s="149"/>
      <c r="E176" s="147"/>
      <c r="F176" s="6"/>
      <c r="G176" s="148" t="s">
        <v>185</v>
      </c>
      <c r="H176" s="474" t="e">
        <f>I176/I185</f>
        <v>#DIV/0!</v>
      </c>
      <c r="I176" s="147"/>
      <c r="J176" s="148" t="s">
        <v>185</v>
      </c>
      <c r="K176" s="474" t="e">
        <f>L176/L185</f>
        <v>#DIV/0!</v>
      </c>
      <c r="L176" s="147"/>
      <c r="M176" s="148" t="s">
        <v>185</v>
      </c>
      <c r="N176" s="474" t="e">
        <f>O176/O185</f>
        <v>#DIV/0!</v>
      </c>
      <c r="O176" s="147">
        <f t="shared" si="142"/>
        <v>0</v>
      </c>
      <c r="P176" s="6"/>
      <c r="Q176" s="39"/>
      <c r="R176" s="549"/>
      <c r="S176" s="513"/>
      <c r="T176" s="6"/>
      <c r="U176" s="148"/>
      <c r="V176" s="550"/>
      <c r="W176" s="551"/>
      <c r="X176" s="497"/>
      <c r="Y176" s="41"/>
      <c r="Z176" s="41"/>
    </row>
    <row r="177" spans="1:26" s="152" customFormat="1" ht="12" customHeight="1" x14ac:dyDescent="0.2">
      <c r="A177" s="57"/>
      <c r="B177" s="699" t="s">
        <v>22</v>
      </c>
      <c r="C177" s="148"/>
      <c r="D177" s="149"/>
      <c r="E177" s="147"/>
      <c r="F177" s="6"/>
      <c r="G177" s="148" t="s">
        <v>185</v>
      </c>
      <c r="H177" s="474" t="e">
        <f>I177/I185</f>
        <v>#DIV/0!</v>
      </c>
      <c r="I177" s="147"/>
      <c r="J177" s="148" t="s">
        <v>185</v>
      </c>
      <c r="K177" s="474" t="e">
        <f>L177/L185</f>
        <v>#DIV/0!</v>
      </c>
      <c r="L177" s="147"/>
      <c r="M177" s="148" t="s">
        <v>185</v>
      </c>
      <c r="N177" s="474" t="e">
        <f>O177/O185</f>
        <v>#DIV/0!</v>
      </c>
      <c r="O177" s="147">
        <f t="shared" si="142"/>
        <v>0</v>
      </c>
      <c r="P177" s="6"/>
      <c r="Q177" s="39"/>
      <c r="R177" s="549"/>
      <c r="S177" s="513"/>
      <c r="T177" s="6"/>
      <c r="U177" s="148"/>
      <c r="V177" s="550"/>
      <c r="W177" s="551"/>
      <c r="X177" s="497"/>
      <c r="Y177" s="41"/>
      <c r="Z177" s="41"/>
    </row>
    <row r="178" spans="1:26" s="152" customFormat="1" ht="12" customHeight="1" x14ac:dyDescent="0.2">
      <c r="A178" s="57"/>
      <c r="B178" s="699" t="s">
        <v>22</v>
      </c>
      <c r="C178" s="148"/>
      <c r="D178" s="149"/>
      <c r="E178" s="147"/>
      <c r="F178" s="6"/>
      <c r="G178" s="148" t="s">
        <v>185</v>
      </c>
      <c r="H178" s="474" t="e">
        <f>I178/I185</f>
        <v>#DIV/0!</v>
      </c>
      <c r="I178" s="147"/>
      <c r="J178" s="148" t="s">
        <v>185</v>
      </c>
      <c r="K178" s="474" t="e">
        <f>L178/L185</f>
        <v>#DIV/0!</v>
      </c>
      <c r="L178" s="147"/>
      <c r="M178" s="148" t="s">
        <v>185</v>
      </c>
      <c r="N178" s="474" t="e">
        <f>O178/O185</f>
        <v>#DIV/0!</v>
      </c>
      <c r="O178" s="147">
        <f t="shared" si="142"/>
        <v>0</v>
      </c>
      <c r="P178" s="6"/>
      <c r="Q178" s="39"/>
      <c r="R178" s="549"/>
      <c r="S178" s="513"/>
      <c r="T178" s="6"/>
      <c r="U178" s="148"/>
      <c r="V178" s="550"/>
      <c r="W178" s="551"/>
      <c r="X178" s="497"/>
      <c r="Y178" s="41"/>
      <c r="Z178" s="41"/>
    </row>
    <row r="179" spans="1:26" ht="12" customHeight="1" x14ac:dyDescent="0.2">
      <c r="A179" s="47"/>
      <c r="B179" s="60" t="s">
        <v>75</v>
      </c>
      <c r="C179" s="154"/>
      <c r="D179" s="372"/>
      <c r="E179" s="153"/>
      <c r="G179" s="154" t="s">
        <v>185</v>
      </c>
      <c r="H179" s="475" t="e">
        <f>I179/I185</f>
        <v>#DIV/0!</v>
      </c>
      <c r="I179" s="155"/>
      <c r="J179" s="154" t="s">
        <v>185</v>
      </c>
      <c r="K179" s="475" t="e">
        <f>L179/L185</f>
        <v>#DIV/0!</v>
      </c>
      <c r="L179" s="155"/>
      <c r="M179" s="154" t="s">
        <v>185</v>
      </c>
      <c r="N179" s="475" t="e">
        <f>O179/O185</f>
        <v>#DIV/0!</v>
      </c>
      <c r="O179" s="155">
        <f t="shared" si="142"/>
        <v>0</v>
      </c>
      <c r="Q179" s="49"/>
      <c r="R179" s="164"/>
      <c r="S179" s="128"/>
      <c r="U179" s="129"/>
      <c r="V179" s="542"/>
      <c r="W179" s="543"/>
      <c r="X179" s="85"/>
      <c r="Z179" s="6"/>
    </row>
    <row r="180" spans="1:26" ht="12" customHeight="1" x14ac:dyDescent="0.2">
      <c r="A180" s="47"/>
      <c r="B180" s="48" t="s">
        <v>239</v>
      </c>
      <c r="C180" s="154"/>
      <c r="D180" s="372"/>
      <c r="E180" s="153"/>
      <c r="G180" s="154" t="s">
        <v>185</v>
      </c>
      <c r="H180" s="475" t="e">
        <f>I180/I185</f>
        <v>#DIV/0!</v>
      </c>
      <c r="I180" s="155"/>
      <c r="J180" s="154" t="s">
        <v>185</v>
      </c>
      <c r="K180" s="475" t="e">
        <f>L180/L185</f>
        <v>#DIV/0!</v>
      </c>
      <c r="L180" s="155"/>
      <c r="M180" s="154" t="s">
        <v>185</v>
      </c>
      <c r="N180" s="475" t="e">
        <f>O180/O185</f>
        <v>#DIV/0!</v>
      </c>
      <c r="O180" s="155">
        <f t="shared" si="142"/>
        <v>0</v>
      </c>
      <c r="Q180" s="49"/>
      <c r="R180" s="164"/>
      <c r="S180" s="128"/>
      <c r="U180" s="129"/>
      <c r="V180" s="542"/>
      <c r="W180" s="543"/>
      <c r="X180" s="85"/>
      <c r="Z180" s="6"/>
    </row>
    <row r="181" spans="1:26" ht="12" customHeight="1" x14ac:dyDescent="0.2">
      <c r="A181" s="47"/>
      <c r="B181" s="48" t="s">
        <v>76</v>
      </c>
      <c r="C181" s="154"/>
      <c r="D181" s="372"/>
      <c r="E181" s="153"/>
      <c r="G181" s="154" t="s">
        <v>185</v>
      </c>
      <c r="H181" s="475" t="e">
        <f>I181/I185</f>
        <v>#DIV/0!</v>
      </c>
      <c r="I181" s="155"/>
      <c r="J181" s="154" t="s">
        <v>185</v>
      </c>
      <c r="K181" s="475" t="e">
        <f>L181/L185</f>
        <v>#DIV/0!</v>
      </c>
      <c r="L181" s="155"/>
      <c r="M181" s="154" t="s">
        <v>185</v>
      </c>
      <c r="N181" s="475" t="e">
        <f>O181/O185</f>
        <v>#DIV/0!</v>
      </c>
      <c r="O181" s="155">
        <f t="shared" si="142"/>
        <v>0</v>
      </c>
      <c r="Q181" s="49"/>
      <c r="R181" s="164"/>
      <c r="S181" s="128"/>
      <c r="U181" s="129"/>
      <c r="V181" s="542"/>
      <c r="W181" s="543"/>
      <c r="X181" s="85"/>
      <c r="Z181" s="6"/>
    </row>
    <row r="182" spans="1:26" ht="12" customHeight="1" x14ac:dyDescent="0.2">
      <c r="A182" s="47"/>
      <c r="B182" s="48" t="s">
        <v>77</v>
      </c>
      <c r="C182" s="154"/>
      <c r="D182" s="372"/>
      <c r="E182" s="153"/>
      <c r="G182" s="154" t="s">
        <v>185</v>
      </c>
      <c r="H182" s="475" t="e">
        <f>I182/I185</f>
        <v>#DIV/0!</v>
      </c>
      <c r="I182" s="155"/>
      <c r="J182" s="154" t="s">
        <v>185</v>
      </c>
      <c r="K182" s="475" t="e">
        <f>L182/L185</f>
        <v>#DIV/0!</v>
      </c>
      <c r="L182" s="155"/>
      <c r="M182" s="154" t="s">
        <v>185</v>
      </c>
      <c r="N182" s="475" t="e">
        <f>O182/O185</f>
        <v>#DIV/0!</v>
      </c>
      <c r="O182" s="155">
        <f t="shared" si="142"/>
        <v>0</v>
      </c>
      <c r="Q182" s="49"/>
      <c r="R182" s="164"/>
      <c r="S182" s="128"/>
      <c r="U182" s="129"/>
      <c r="V182" s="542"/>
      <c r="W182" s="543"/>
      <c r="X182" s="85"/>
      <c r="Z182" s="6"/>
    </row>
    <row r="183" spans="1:26" ht="12" customHeight="1" x14ac:dyDescent="0.2">
      <c r="A183" s="47"/>
      <c r="B183" s="48" t="s">
        <v>170</v>
      </c>
      <c r="C183" s="154"/>
      <c r="D183" s="372"/>
      <c r="E183" s="153"/>
      <c r="G183" s="154" t="s">
        <v>185</v>
      </c>
      <c r="H183" s="475" t="e">
        <f>I183/I185</f>
        <v>#DIV/0!</v>
      </c>
      <c r="I183" s="159">
        <f>I185-(SUM(I173:I182))-I162</f>
        <v>0</v>
      </c>
      <c r="J183" s="154" t="s">
        <v>185</v>
      </c>
      <c r="K183" s="475" t="e">
        <f>L183/L185</f>
        <v>#DIV/0!</v>
      </c>
      <c r="L183" s="159">
        <f>L185-(SUM(L173:L182))-L162</f>
        <v>0</v>
      </c>
      <c r="M183" s="160" t="s">
        <v>185</v>
      </c>
      <c r="N183" s="475" t="e">
        <f>O183/O185</f>
        <v>#DIV/0!</v>
      </c>
      <c r="O183" s="159">
        <f>I183+L183</f>
        <v>0</v>
      </c>
      <c r="P183" s="16"/>
      <c r="Q183" s="527"/>
      <c r="R183" s="528"/>
      <c r="S183" s="514"/>
      <c r="T183" s="16"/>
      <c r="U183" s="162"/>
      <c r="V183" s="542"/>
      <c r="W183" s="543"/>
      <c r="X183" s="85"/>
      <c r="Z183" s="6"/>
    </row>
    <row r="184" spans="1:26" ht="12" customHeight="1" x14ac:dyDescent="0.2">
      <c r="A184" s="88"/>
      <c r="B184" s="89"/>
      <c r="C184" s="371"/>
      <c r="D184" s="370"/>
      <c r="E184" s="90"/>
      <c r="F184" s="193"/>
      <c r="G184" s="349"/>
      <c r="H184" s="338"/>
      <c r="I184" s="373"/>
      <c r="J184" s="351"/>
      <c r="K184" s="338"/>
      <c r="L184" s="253"/>
      <c r="M184" s="351"/>
      <c r="N184" s="338"/>
      <c r="O184" s="90"/>
      <c r="Q184" s="49"/>
      <c r="R184" s="164"/>
      <c r="S184" s="128"/>
      <c r="U184" s="129"/>
      <c r="V184" s="473"/>
      <c r="W184" s="232"/>
      <c r="X184" s="48"/>
    </row>
    <row r="185" spans="1:26" ht="12" customHeight="1" x14ac:dyDescent="0.2">
      <c r="A185" s="284"/>
      <c r="B185" s="228" t="s">
        <v>171</v>
      </c>
      <c r="C185" s="349"/>
      <c r="D185" s="338"/>
      <c r="E185" s="163">
        <v>0</v>
      </c>
      <c r="F185" s="193"/>
      <c r="G185" s="349"/>
      <c r="H185" s="340"/>
      <c r="I185" s="163">
        <v>0</v>
      </c>
      <c r="J185" s="351"/>
      <c r="K185" s="340"/>
      <c r="L185" s="163">
        <v>0</v>
      </c>
      <c r="M185" s="351"/>
      <c r="N185" s="338"/>
      <c r="O185" s="163">
        <v>0</v>
      </c>
      <c r="P185" s="16"/>
      <c r="Q185" s="527"/>
      <c r="R185" s="528"/>
      <c r="S185" s="515" t="e">
        <f>O185-W185</f>
        <v>#DIV/0!</v>
      </c>
      <c r="T185" s="16"/>
      <c r="U185" s="129"/>
      <c r="V185" s="473"/>
      <c r="W185" s="780" t="e">
        <f>W162*W187</f>
        <v>#DIV/0!</v>
      </c>
      <c r="X185" s="753" t="s">
        <v>250</v>
      </c>
      <c r="Y185" s="15"/>
    </row>
    <row r="186" spans="1:26" ht="12" customHeight="1" x14ac:dyDescent="0.2">
      <c r="A186" s="284"/>
      <c r="B186" s="228"/>
      <c r="C186" s="349"/>
      <c r="D186" s="338"/>
      <c r="E186" s="350"/>
      <c r="F186" s="193"/>
      <c r="G186" s="349"/>
      <c r="H186" s="338"/>
      <c r="I186" s="159"/>
      <c r="J186" s="351"/>
      <c r="K186" s="338"/>
      <c r="L186" s="159"/>
      <c r="M186" s="351"/>
      <c r="N186" s="338"/>
      <c r="O186" s="159"/>
      <c r="P186" s="16"/>
      <c r="Q186" s="527"/>
      <c r="R186" s="528"/>
      <c r="S186" s="128"/>
      <c r="T186" s="16"/>
      <c r="U186" s="129"/>
      <c r="V186" s="473"/>
      <c r="W186" s="232"/>
      <c r="X186" s="60"/>
      <c r="Y186" s="15"/>
    </row>
    <row r="187" spans="1:26" ht="12" customHeight="1" x14ac:dyDescent="0.2">
      <c r="A187" s="284"/>
      <c r="B187" s="374" t="s">
        <v>78</v>
      </c>
      <c r="C187" s="349"/>
      <c r="D187" s="338"/>
      <c r="E187" s="375" t="e">
        <f>E185/E162</f>
        <v>#DIV/0!</v>
      </c>
      <c r="F187" s="193"/>
      <c r="G187" s="349"/>
      <c r="H187" s="338"/>
      <c r="I187" s="375" t="e">
        <f>I185/I162</f>
        <v>#DIV/0!</v>
      </c>
      <c r="J187" s="351"/>
      <c r="K187" s="338"/>
      <c r="L187" s="375" t="e">
        <f>L185/L162</f>
        <v>#DIV/0!</v>
      </c>
      <c r="M187" s="351"/>
      <c r="N187" s="338"/>
      <c r="O187" s="375" t="e">
        <f>O185/O162</f>
        <v>#DIV/0!</v>
      </c>
      <c r="P187" s="710"/>
      <c r="Q187" s="595"/>
      <c r="R187" s="596"/>
      <c r="S187" s="516" t="e">
        <f>O187-W187</f>
        <v>#DIV/0!</v>
      </c>
      <c r="T187" s="710"/>
      <c r="U187" s="129"/>
      <c r="V187" s="473"/>
      <c r="W187" s="693">
        <v>1.5</v>
      </c>
      <c r="X187" s="753" t="s">
        <v>78</v>
      </c>
      <c r="Y187" s="15"/>
    </row>
    <row r="188" spans="1:26" ht="12" customHeight="1" thickBot="1" x14ac:dyDescent="0.25">
      <c r="A188" s="376"/>
      <c r="B188" s="377"/>
      <c r="C188" s="378"/>
      <c r="D188" s="379"/>
      <c r="E188" s="380"/>
      <c r="F188" s="193"/>
      <c r="G188" s="378"/>
      <c r="H188" s="379"/>
      <c r="I188" s="380"/>
      <c r="J188" s="381"/>
      <c r="K188" s="379"/>
      <c r="L188" s="380"/>
      <c r="M188" s="381"/>
      <c r="N188" s="379"/>
      <c r="O188" s="382"/>
      <c r="P188" s="193"/>
      <c r="Q188" s="597"/>
      <c r="R188" s="598"/>
      <c r="S188" s="382"/>
      <c r="T188" s="193"/>
      <c r="U188" s="171"/>
      <c r="V188" s="517"/>
      <c r="W188" s="383"/>
      <c r="X188" s="175"/>
      <c r="Y188" s="15"/>
    </row>
    <row r="189" spans="1:26" ht="12" customHeight="1" x14ac:dyDescent="0.2">
      <c r="A189" s="176">
        <v>0</v>
      </c>
    </row>
    <row r="190" spans="1:26" ht="12" customHeight="1" x14ac:dyDescent="0.2">
      <c r="A190" s="176">
        <v>1000</v>
      </c>
      <c r="N190" s="6"/>
      <c r="X190" s="6"/>
    </row>
    <row r="191" spans="1:26" ht="12" customHeight="1" x14ac:dyDescent="0.2">
      <c r="A191" s="179">
        <v>1</v>
      </c>
      <c r="B191" s="180" t="s">
        <v>81</v>
      </c>
      <c r="C191" s="135" t="s">
        <v>82</v>
      </c>
      <c r="D191" s="384"/>
      <c r="E191" s="384"/>
      <c r="F191" s="181"/>
      <c r="G191" s="384"/>
      <c r="H191" s="384"/>
      <c r="I191" s="384"/>
      <c r="J191" s="384"/>
      <c r="K191" s="384"/>
      <c r="L191" s="384"/>
      <c r="M191" s="181"/>
      <c r="N191" s="181"/>
      <c r="O191" s="181"/>
      <c r="P191" s="181"/>
      <c r="Q191" s="181"/>
      <c r="R191" s="181"/>
      <c r="S191" s="181"/>
      <c r="T191" s="181"/>
      <c r="V191" s="6"/>
      <c r="W191" s="6"/>
      <c r="X191" s="188"/>
      <c r="Y191" s="15"/>
    </row>
    <row r="192" spans="1:26" ht="12" customHeight="1" x14ac:dyDescent="0.2">
      <c r="D192" s="384"/>
      <c r="E192" s="384"/>
      <c r="F192" s="181"/>
      <c r="G192" s="384"/>
      <c r="H192" s="384"/>
      <c r="I192" s="384"/>
      <c r="J192" s="384"/>
      <c r="K192" s="384"/>
      <c r="L192" s="384"/>
      <c r="M192" s="181"/>
      <c r="N192" s="181"/>
      <c r="O192" s="181"/>
      <c r="P192" s="181"/>
      <c r="Q192" s="181"/>
      <c r="R192" s="181"/>
      <c r="S192" s="181"/>
      <c r="T192" s="181"/>
      <c r="V192" s="6"/>
      <c r="W192" s="6"/>
      <c r="Y192" s="15"/>
    </row>
    <row r="193" spans="1:26" ht="12" customHeight="1" x14ac:dyDescent="0.2">
      <c r="A193" s="179">
        <v>2</v>
      </c>
      <c r="B193" s="183" t="s">
        <v>83</v>
      </c>
      <c r="C193" s="135" t="s">
        <v>167</v>
      </c>
      <c r="D193" s="81"/>
      <c r="H193" s="81"/>
      <c r="K193" s="81"/>
      <c r="N193" s="6"/>
      <c r="V193" s="6"/>
      <c r="W193" s="6"/>
      <c r="X193" s="15"/>
      <c r="Y193" s="15"/>
    </row>
    <row r="194" spans="1:26" ht="12" customHeight="1" x14ac:dyDescent="0.2">
      <c r="A194" s="179"/>
      <c r="B194" s="183"/>
      <c r="C194" s="135"/>
      <c r="D194" s="81"/>
      <c r="H194" s="81"/>
      <c r="K194" s="81"/>
      <c r="N194" s="6"/>
      <c r="V194" s="6"/>
      <c r="W194" s="6"/>
      <c r="X194" s="15"/>
      <c r="Y194" s="15"/>
    </row>
    <row r="195" spans="1:26" ht="12" customHeight="1" x14ac:dyDescent="0.2">
      <c r="A195" s="179">
        <v>3</v>
      </c>
      <c r="B195" s="183" t="s">
        <v>84</v>
      </c>
      <c r="C195" s="6" t="s">
        <v>85</v>
      </c>
      <c r="D195" s="15"/>
      <c r="E195" s="135"/>
      <c r="G195" s="6"/>
      <c r="H195" s="15"/>
      <c r="I195" s="6"/>
      <c r="J195" s="6"/>
      <c r="K195" s="15"/>
      <c r="L195" s="6"/>
      <c r="Z195" s="6"/>
    </row>
    <row r="196" spans="1:26" ht="12" customHeight="1" thickBot="1" x14ac:dyDescent="0.25">
      <c r="Y196" s="15"/>
    </row>
    <row r="197" spans="1:26" ht="12" customHeight="1" x14ac:dyDescent="0.2">
      <c r="B197" s="481" t="s">
        <v>86</v>
      </c>
      <c r="C197" s="482"/>
      <c r="D197" s="482"/>
      <c r="E197" s="482"/>
      <c r="F197" s="483"/>
      <c r="G197" s="482"/>
      <c r="H197" s="482"/>
      <c r="I197" s="482"/>
      <c r="J197" s="482"/>
      <c r="K197" s="482"/>
      <c r="L197" s="482"/>
      <c r="M197" s="483"/>
      <c r="N197" s="483"/>
      <c r="O197" s="483"/>
      <c r="P197" s="483"/>
      <c r="Q197" s="483"/>
      <c r="R197" s="483"/>
      <c r="S197" s="483"/>
      <c r="T197" s="483"/>
      <c r="U197" s="416"/>
      <c r="V197" s="416"/>
      <c r="W197" s="416"/>
      <c r="X197" s="504"/>
      <c r="Y197" s="15"/>
    </row>
    <row r="198" spans="1:26" ht="12" customHeight="1" x14ac:dyDescent="0.2">
      <c r="B198" s="484"/>
      <c r="C198" s="801" t="s">
        <v>87</v>
      </c>
      <c r="D198" s="801"/>
      <c r="E198" s="801"/>
      <c r="F198" s="801"/>
      <c r="G198" s="801"/>
      <c r="H198" s="801"/>
      <c r="I198" s="801"/>
      <c r="J198" s="801"/>
      <c r="K198" s="801"/>
      <c r="L198" s="801"/>
      <c r="M198" s="801"/>
      <c r="N198" s="801"/>
      <c r="O198" s="801"/>
      <c r="P198" s="801"/>
      <c r="Q198" s="801"/>
      <c r="R198" s="801"/>
      <c r="S198" s="801"/>
      <c r="T198" s="801"/>
      <c r="U198" s="801"/>
      <c r="V198" s="181"/>
      <c r="W198" s="181"/>
      <c r="X198" s="490"/>
      <c r="Y198" s="15"/>
    </row>
    <row r="199" spans="1:26" ht="12" customHeight="1" x14ac:dyDescent="0.2">
      <c r="B199" s="484"/>
      <c r="C199" s="801"/>
      <c r="D199" s="801"/>
      <c r="E199" s="801"/>
      <c r="F199" s="801"/>
      <c r="G199" s="801"/>
      <c r="H199" s="801"/>
      <c r="I199" s="801"/>
      <c r="J199" s="801"/>
      <c r="K199" s="801"/>
      <c r="L199" s="801"/>
      <c r="M199" s="801"/>
      <c r="N199" s="801"/>
      <c r="O199" s="801"/>
      <c r="P199" s="801"/>
      <c r="Q199" s="801"/>
      <c r="R199" s="801"/>
      <c r="S199" s="801"/>
      <c r="T199" s="801"/>
      <c r="U199" s="801"/>
      <c r="V199" s="181"/>
      <c r="W199" s="181"/>
      <c r="X199" s="490"/>
      <c r="Y199" s="15"/>
    </row>
    <row r="200" spans="1:26" ht="12" customHeight="1" x14ac:dyDescent="0.2">
      <c r="B200" s="484"/>
      <c r="G200" s="210"/>
      <c r="H200" s="81"/>
      <c r="J200" s="210"/>
      <c r="K200" s="81"/>
      <c r="O200" s="177"/>
      <c r="P200" s="184"/>
      <c r="Q200" s="177"/>
      <c r="R200" s="177"/>
      <c r="S200" s="177"/>
      <c r="T200" s="184"/>
      <c r="V200" s="6"/>
      <c r="W200" s="6"/>
      <c r="X200" s="60"/>
      <c r="Y200" s="15"/>
    </row>
    <row r="201" spans="1:26" ht="12" customHeight="1" x14ac:dyDescent="0.2">
      <c r="B201" s="484"/>
      <c r="C201" s="210"/>
      <c r="E201" s="13"/>
      <c r="F201" s="707" t="s">
        <v>269</v>
      </c>
      <c r="G201" s="385"/>
      <c r="H201" s="386"/>
      <c r="I201" s="386"/>
      <c r="J201" s="385"/>
      <c r="K201" s="386"/>
      <c r="L201" s="386"/>
      <c r="M201" s="186"/>
      <c r="N201" s="185"/>
      <c r="O201" s="187"/>
      <c r="P201" s="184"/>
      <c r="Q201" s="177"/>
      <c r="R201" s="177"/>
      <c r="S201" s="177"/>
      <c r="T201" s="184"/>
      <c r="V201" s="6"/>
      <c r="W201" s="6"/>
      <c r="X201" s="60"/>
      <c r="Y201" s="15"/>
    </row>
    <row r="202" spans="1:26" ht="12" customHeight="1" x14ac:dyDescent="0.2">
      <c r="B202" s="484"/>
      <c r="C202" s="210"/>
      <c r="E202" s="13"/>
      <c r="F202" s="707"/>
      <c r="G202" s="210"/>
      <c r="H202" s="81"/>
      <c r="J202" s="210"/>
      <c r="K202" s="81"/>
      <c r="O202" s="177"/>
      <c r="P202" s="184"/>
      <c r="Q202" s="177"/>
      <c r="R202" s="177"/>
      <c r="S202" s="177"/>
      <c r="T202" s="184"/>
      <c r="V202" s="6"/>
      <c r="W202" s="6"/>
      <c r="X202" s="60"/>
      <c r="Y202" s="15"/>
    </row>
    <row r="203" spans="1:26" ht="12" customHeight="1" x14ac:dyDescent="0.2">
      <c r="B203" s="484"/>
      <c r="C203" s="210"/>
      <c r="E203" s="13"/>
      <c r="F203" s="707" t="s">
        <v>88</v>
      </c>
      <c r="G203" s="385"/>
      <c r="H203" s="386"/>
      <c r="I203" s="386"/>
      <c r="J203" s="385"/>
      <c r="K203" s="386"/>
      <c r="L203" s="386"/>
      <c r="M203" s="186"/>
      <c r="N203" s="185"/>
      <c r="O203" s="187"/>
      <c r="P203" s="184"/>
      <c r="Q203" s="177"/>
      <c r="R203" s="177"/>
      <c r="S203" s="177"/>
      <c r="T203" s="184"/>
      <c r="V203" s="6"/>
      <c r="W203" s="6"/>
      <c r="X203" s="60"/>
    </row>
    <row r="204" spans="1:26" ht="12" customHeight="1" x14ac:dyDescent="0.2">
      <c r="B204" s="484"/>
      <c r="C204" s="210"/>
      <c r="E204" s="13"/>
      <c r="F204" s="707"/>
      <c r="G204" s="210"/>
      <c r="H204" s="81"/>
      <c r="J204" s="210"/>
      <c r="K204" s="81"/>
      <c r="O204" s="177"/>
      <c r="P204" s="184"/>
      <c r="Q204" s="177"/>
      <c r="R204" s="177"/>
      <c r="S204" s="177"/>
      <c r="T204" s="184"/>
      <c r="V204" s="6"/>
      <c r="W204" s="6"/>
      <c r="X204" s="60"/>
    </row>
    <row r="205" spans="1:26" ht="12" customHeight="1" x14ac:dyDescent="0.2">
      <c r="B205" s="484"/>
      <c r="C205" s="210"/>
      <c r="E205" s="13"/>
      <c r="F205" s="707" t="s">
        <v>89</v>
      </c>
      <c r="G205" s="385"/>
      <c r="H205" s="386"/>
      <c r="I205" s="386"/>
      <c r="J205" s="385"/>
      <c r="K205" s="386"/>
      <c r="L205" s="386"/>
      <c r="M205" s="186"/>
      <c r="N205" s="185"/>
      <c r="O205" s="187"/>
      <c r="P205" s="184"/>
      <c r="Q205" s="177"/>
      <c r="R205" s="177"/>
      <c r="S205" s="177"/>
      <c r="T205" s="184"/>
      <c r="V205" s="6"/>
      <c r="W205" s="6"/>
      <c r="X205" s="60"/>
    </row>
    <row r="206" spans="1:26" ht="12" customHeight="1" x14ac:dyDescent="0.2">
      <c r="B206" s="484"/>
      <c r="C206" s="210"/>
      <c r="E206" s="13"/>
      <c r="F206" s="707"/>
      <c r="G206" s="210"/>
      <c r="H206" s="81"/>
      <c r="J206" s="210"/>
      <c r="K206" s="81"/>
      <c r="O206" s="177"/>
      <c r="P206" s="184"/>
      <c r="Q206" s="177"/>
      <c r="R206" s="177"/>
      <c r="S206" s="177"/>
      <c r="T206" s="184"/>
      <c r="V206" s="6"/>
      <c r="W206" s="6"/>
      <c r="X206" s="60"/>
    </row>
    <row r="207" spans="1:26" ht="12" customHeight="1" x14ac:dyDescent="0.2">
      <c r="B207" s="484"/>
      <c r="C207" s="210"/>
      <c r="E207" s="13"/>
      <c r="F207" s="707" t="s">
        <v>4</v>
      </c>
      <c r="G207" s="385"/>
      <c r="H207" s="386"/>
      <c r="I207" s="386"/>
      <c r="J207" s="385"/>
      <c r="K207" s="386"/>
      <c r="L207" s="386"/>
      <c r="O207" s="177"/>
      <c r="P207" s="184"/>
      <c r="Q207" s="177"/>
      <c r="R207" s="177"/>
      <c r="S207" s="177"/>
      <c r="T207" s="184"/>
      <c r="V207" s="6"/>
      <c r="W207" s="6"/>
      <c r="X207" s="60"/>
    </row>
    <row r="208" spans="1:26" ht="12" customHeight="1" thickBot="1" x14ac:dyDescent="0.25">
      <c r="B208" s="485"/>
      <c r="C208" s="486"/>
      <c r="D208" s="487"/>
      <c r="E208" s="486"/>
      <c r="F208" s="12"/>
      <c r="G208" s="487"/>
      <c r="H208" s="486"/>
      <c r="I208" s="486"/>
      <c r="J208" s="487"/>
      <c r="K208" s="486"/>
      <c r="L208" s="486"/>
      <c r="M208" s="12"/>
      <c r="N208" s="11"/>
      <c r="O208" s="488"/>
      <c r="P208" s="489"/>
      <c r="Q208" s="488"/>
      <c r="R208" s="488"/>
      <c r="S208" s="488"/>
      <c r="T208" s="489"/>
      <c r="U208" s="12"/>
      <c r="V208" s="12"/>
      <c r="W208" s="12"/>
      <c r="X208" s="109"/>
    </row>
    <row r="209" ht="12" customHeight="1" x14ac:dyDescent="0.2"/>
  </sheetData>
  <sheetProtection insertColumns="0" insertRows="0"/>
  <mergeCells count="20">
    <mergeCell ref="A23:B23"/>
    <mergeCell ref="G3:O3"/>
    <mergeCell ref="U4:X4"/>
    <mergeCell ref="A5:B5"/>
    <mergeCell ref="C198:U199"/>
    <mergeCell ref="A85:B85"/>
    <mergeCell ref="A93:B93"/>
    <mergeCell ref="G4:I4"/>
    <mergeCell ref="M4:O4"/>
    <mergeCell ref="J4:L4"/>
    <mergeCell ref="A150:B150"/>
    <mergeCell ref="A52:B52"/>
    <mergeCell ref="A136:B136"/>
    <mergeCell ref="A74:B74"/>
    <mergeCell ref="C4:E4"/>
    <mergeCell ref="A105:B105"/>
    <mergeCell ref="A172:B172"/>
    <mergeCell ref="A115:B115"/>
    <mergeCell ref="Q4:S4"/>
    <mergeCell ref="A7:B7"/>
  </mergeCells>
  <phoneticPr fontId="2" type="noConversion"/>
  <dataValidations count="3">
    <dataValidation type="list" allowBlank="1" showInputMessage="1" showErrorMessage="1" sqref="V171" xr:uid="{4330D10C-F39E-4427-A71E-A0081C5286D9}">
      <formula1>$Z$159:$Z$160</formula1>
    </dataValidation>
    <dataValidation type="list" allowBlank="1" showInputMessage="1" showErrorMessage="1" sqref="X3" xr:uid="{00000000-0002-0000-0100-000000000000}">
      <formula1>$Y$1:$Y$8</formula1>
    </dataValidation>
    <dataValidation type="list" allowBlank="1" showInputMessage="1" showErrorMessage="1" sqref="V162:V170" xr:uid="{5752F267-0A19-45AC-AD07-0C77FF33B5C3}">
      <formula1>$Z$162:$Z$163</formula1>
    </dataValidation>
  </dataValidations>
  <hyperlinks>
    <hyperlink ref="X74" r:id="rId1" display="Excess PE  Spaces Policy" xr:uid="{6AB3583F-986B-4628-A22A-1C106BE0B575}"/>
    <hyperlink ref="X12" r:id="rId2" display="Refer to STE Guidelines for Additional information" xr:uid="{ADF3E85F-872F-49EA-846E-50129CF3BE0F}"/>
    <hyperlink ref="X11" r:id="rId3" display="Refer to STE Guidelines for Additional information" xr:uid="{4FB2D18E-9432-4572-BC0F-71C239AB28F8}"/>
    <hyperlink ref="X14" r:id="rId4" display="https://www.massschoolbuildings.org/sites/default/files/edit-contentfiles/Documents/SLI/Current-Science Lab Protypical Plans 10_2_17.pdf" xr:uid="{74D7DF1B-4611-44C8-9188-8501F4CA177A}"/>
    <hyperlink ref="X7" r:id="rId5" xr:uid="{1A4846C9-F1EF-4553-8033-6298D3B152E5}"/>
    <hyperlink ref="U4:X4" r:id="rId6" display="https://www.massschoolbuildings.org/index.php/building/Ed_Facility_Planning" xr:uid="{D660F30C-DC9E-45DA-A299-3E40FAA02B90}"/>
    <hyperlink ref="X66" r:id="rId7" xr:uid="{7677F79F-5471-4142-BDA5-A3312994D702}"/>
  </hyperlinks>
  <printOptions horizontalCentered="1"/>
  <pageMargins left="0.25" right="0.25" top="0.5" bottom="0.5" header="0.25" footer="0.25"/>
  <pageSetup paperSize="3" scale="54" fitToHeight="0" pageOrder="overThenDown" orientation="landscape" r:id="rId8"/>
  <headerFooter scaleWithDoc="0" alignWithMargins="0">
    <oddHeader>&amp;R&amp;"-,Regular"&amp;8&amp;K000000Revised June 2023</oddHeader>
    <oddFooter>&amp;C&amp;"-,Regular"&amp;8&amp;K000000&amp;A&amp;R&amp;"-,Regular"&amp;8&amp;K000000&amp;P</oddFooter>
  </headerFooter>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A1:AF196"/>
  <sheetViews>
    <sheetView view="pageBreakPreview" zoomScaleNormal="85" zoomScaleSheetLayoutView="100" workbookViewId="0">
      <selection activeCell="B4" sqref="B4"/>
    </sheetView>
  </sheetViews>
  <sheetFormatPr defaultColWidth="9.140625" defaultRowHeight="11.25" x14ac:dyDescent="0.2"/>
  <cols>
    <col min="1" max="1" width="2.85546875" style="180" customWidth="1"/>
    <col min="2" max="2" width="40.85546875" style="15" customWidth="1"/>
    <col min="3" max="5" width="8.85546875" style="15" customWidth="1"/>
    <col min="6" max="6" width="2.85546875" style="15" customWidth="1"/>
    <col min="7" max="7" width="8.85546875" style="6" customWidth="1"/>
    <col min="8" max="8" width="8.85546875" style="15" customWidth="1"/>
    <col min="9" max="9" width="8.85546875" style="6" customWidth="1"/>
    <col min="10" max="15" width="8.85546875" style="15" customWidth="1"/>
    <col min="16" max="16" width="2.85546875" style="15" customWidth="1"/>
    <col min="17" max="19" width="8.85546875" style="15" customWidth="1"/>
    <col min="20" max="20" width="2.85546875" style="15" customWidth="1"/>
    <col min="21" max="21" width="8.85546875" style="6" customWidth="1"/>
    <col min="22" max="22" width="8.85546875" style="15" customWidth="1"/>
    <col min="23" max="23" width="8.85546875" style="6" customWidth="1"/>
    <col min="24" max="24" width="40.85546875" style="135" customWidth="1"/>
    <col min="25" max="25" width="35.140625" style="15" customWidth="1"/>
    <col min="26" max="16384" width="9.140625" style="15"/>
  </cols>
  <sheetData>
    <row r="1" spans="1:27" ht="15.75" x14ac:dyDescent="0.2">
      <c r="A1" s="4" t="s">
        <v>102</v>
      </c>
      <c r="B1" s="5"/>
      <c r="C1" s="5"/>
      <c r="D1" s="5"/>
      <c r="E1" s="5"/>
      <c r="F1" s="5"/>
      <c r="G1" s="5"/>
      <c r="H1" s="5"/>
      <c r="I1" s="5"/>
      <c r="J1" s="5"/>
      <c r="K1" s="5"/>
      <c r="L1" s="5"/>
      <c r="M1" s="5"/>
      <c r="N1" s="5"/>
      <c r="O1" s="5"/>
      <c r="P1" s="5"/>
      <c r="Q1" s="5"/>
      <c r="R1" s="5"/>
      <c r="S1" s="5"/>
      <c r="T1" s="5"/>
      <c r="U1" s="5"/>
      <c r="V1" s="5"/>
      <c r="W1" s="5"/>
      <c r="X1" s="15"/>
      <c r="Y1" s="6" t="s">
        <v>1</v>
      </c>
    </row>
    <row r="2" spans="1:27" ht="12" thickBot="1" x14ac:dyDescent="0.25">
      <c r="A2" s="9"/>
      <c r="B2" s="9"/>
      <c r="C2" s="9"/>
      <c r="D2" s="9"/>
      <c r="E2" s="9"/>
      <c r="F2" s="9"/>
      <c r="G2" s="9"/>
      <c r="H2" s="9"/>
      <c r="I2" s="9"/>
      <c r="J2" s="9"/>
      <c r="K2" s="9"/>
      <c r="L2" s="9"/>
      <c r="M2" s="9"/>
      <c r="N2" s="9"/>
      <c r="O2" s="9"/>
      <c r="P2" s="9"/>
      <c r="Q2" s="9"/>
      <c r="R2" s="9"/>
      <c r="S2" s="9"/>
      <c r="T2" s="9"/>
      <c r="U2" s="9"/>
      <c r="V2" s="9"/>
      <c r="W2" s="9"/>
      <c r="X2" s="15"/>
      <c r="Y2" s="6" t="s">
        <v>2</v>
      </c>
    </row>
    <row r="3" spans="1:27" ht="24.75" customHeight="1" thickBot="1" x14ac:dyDescent="0.25">
      <c r="B3" s="11"/>
      <c r="G3" s="786" t="s">
        <v>3</v>
      </c>
      <c r="H3" s="787"/>
      <c r="I3" s="787"/>
      <c r="J3" s="787"/>
      <c r="K3" s="787"/>
      <c r="L3" s="787"/>
      <c r="M3" s="787"/>
      <c r="N3" s="787"/>
      <c r="O3" s="788"/>
      <c r="P3" s="13"/>
      <c r="Q3" s="13"/>
      <c r="R3" s="13"/>
      <c r="S3" s="13"/>
      <c r="T3" s="13"/>
      <c r="U3" s="12"/>
      <c r="V3" s="14" t="s">
        <v>4</v>
      </c>
      <c r="W3" s="735" t="s">
        <v>5</v>
      </c>
      <c r="X3" s="135" t="s">
        <v>1</v>
      </c>
      <c r="Y3" s="6" t="s">
        <v>6</v>
      </c>
    </row>
    <row r="4" spans="1:27" s="388" customFormat="1" ht="34.5" customHeight="1" thickBot="1" x14ac:dyDescent="0.25">
      <c r="A4" s="387"/>
      <c r="B4" s="736" t="s">
        <v>7</v>
      </c>
      <c r="C4" s="794" t="s">
        <v>8</v>
      </c>
      <c r="D4" s="797"/>
      <c r="E4" s="798"/>
      <c r="G4" s="794" t="s">
        <v>9</v>
      </c>
      <c r="H4" s="795"/>
      <c r="I4" s="796"/>
      <c r="J4" s="794" t="s">
        <v>10</v>
      </c>
      <c r="K4" s="795"/>
      <c r="L4" s="796"/>
      <c r="M4" s="794" t="s">
        <v>11</v>
      </c>
      <c r="N4" s="795"/>
      <c r="O4" s="796"/>
      <c r="Q4" s="794" t="s">
        <v>12</v>
      </c>
      <c r="R4" s="795"/>
      <c r="S4" s="796"/>
      <c r="T4" s="717"/>
      <c r="U4" s="789" t="s">
        <v>252</v>
      </c>
      <c r="V4" s="790"/>
      <c r="W4" s="790"/>
      <c r="X4" s="791"/>
      <c r="Y4" s="6" t="s">
        <v>13</v>
      </c>
    </row>
    <row r="5" spans="1:27" s="203" customFormat="1" ht="44.25" customHeight="1" thickBot="1" x14ac:dyDescent="0.25">
      <c r="A5" s="799" t="s">
        <v>14</v>
      </c>
      <c r="B5" s="800"/>
      <c r="C5" s="670" t="s">
        <v>172</v>
      </c>
      <c r="D5" s="200" t="s">
        <v>322</v>
      </c>
      <c r="E5" s="202" t="s">
        <v>15</v>
      </c>
      <c r="G5" s="670" t="s">
        <v>172</v>
      </c>
      <c r="H5" s="200" t="s">
        <v>322</v>
      </c>
      <c r="I5" s="202" t="s">
        <v>15</v>
      </c>
      <c r="J5" s="199" t="s">
        <v>172</v>
      </c>
      <c r="K5" s="200" t="s">
        <v>322</v>
      </c>
      <c r="L5" s="202" t="s">
        <v>15</v>
      </c>
      <c r="M5" s="199" t="s">
        <v>172</v>
      </c>
      <c r="N5" s="200" t="s">
        <v>322</v>
      </c>
      <c r="O5" s="202" t="s">
        <v>15</v>
      </c>
      <c r="P5" s="716"/>
      <c r="Q5" s="723" t="s">
        <v>172</v>
      </c>
      <c r="R5" s="200" t="s">
        <v>322</v>
      </c>
      <c r="S5" s="722" t="s">
        <v>15</v>
      </c>
      <c r="T5" s="716"/>
      <c r="U5" s="199" t="s">
        <v>172</v>
      </c>
      <c r="V5" s="200" t="s">
        <v>322</v>
      </c>
      <c r="W5" s="202" t="s">
        <v>15</v>
      </c>
      <c r="X5" s="202" t="s">
        <v>179</v>
      </c>
      <c r="Y5" s="6" t="s">
        <v>16</v>
      </c>
    </row>
    <row r="6" spans="1:27" ht="12" customHeight="1" x14ac:dyDescent="0.2">
      <c r="A6" s="17"/>
      <c r="B6" s="389"/>
      <c r="C6" s="402"/>
      <c r="D6" s="679"/>
      <c r="E6" s="61"/>
      <c r="G6" s="523"/>
      <c r="H6" s="690"/>
      <c r="I6" s="23"/>
      <c r="J6" s="21"/>
      <c r="K6" s="690"/>
      <c r="L6" s="23"/>
      <c r="M6" s="21"/>
      <c r="N6" s="22"/>
      <c r="O6" s="23"/>
      <c r="P6" s="6"/>
      <c r="Q6" s="21"/>
      <c r="R6" s="22"/>
      <c r="S6" s="23"/>
      <c r="T6" s="6"/>
      <c r="U6" s="24"/>
      <c r="V6" s="25"/>
      <c r="W6" s="61"/>
      <c r="X6" s="27"/>
      <c r="Y6" s="6" t="s">
        <v>17</v>
      </c>
    </row>
    <row r="7" spans="1:27" s="145" customFormat="1" ht="18" customHeight="1" x14ac:dyDescent="0.2">
      <c r="A7" s="390" t="s">
        <v>238</v>
      </c>
      <c r="B7" s="288"/>
      <c r="C7" s="561"/>
      <c r="D7" s="680"/>
      <c r="E7" s="215">
        <f>SUM(E8:E21)</f>
        <v>0</v>
      </c>
      <c r="F7" s="15"/>
      <c r="G7" s="561"/>
      <c r="H7" s="559"/>
      <c r="I7" s="215">
        <f>SUM(I8:I21)</f>
        <v>0</v>
      </c>
      <c r="J7" s="561"/>
      <c r="K7" s="559"/>
      <c r="L7" s="215">
        <f>SUM(L8:L21)</f>
        <v>0</v>
      </c>
      <c r="M7" s="561"/>
      <c r="N7" s="559"/>
      <c r="O7" s="215">
        <f>SUM(O8:O21)</f>
        <v>0</v>
      </c>
      <c r="P7" s="15"/>
      <c r="Q7" s="561"/>
      <c r="R7" s="558"/>
      <c r="S7" s="215" t="e">
        <f>O7-W7</f>
        <v>#DIV/0!</v>
      </c>
      <c r="T7" s="15"/>
      <c r="U7" s="561"/>
      <c r="V7" s="737"/>
      <c r="W7" s="215" t="e">
        <f>SUM(W8:W21)</f>
        <v>#DIV/0!</v>
      </c>
      <c r="X7" s="724" t="s">
        <v>231</v>
      </c>
      <c r="Y7" s="144" t="s">
        <v>19</v>
      </c>
    </row>
    <row r="8" spans="1:27" s="218" customFormat="1" ht="12" customHeight="1" x14ac:dyDescent="0.2">
      <c r="A8" s="508" t="s">
        <v>24</v>
      </c>
      <c r="B8" s="78"/>
      <c r="C8" s="33"/>
      <c r="E8" s="35"/>
      <c r="F8" s="15"/>
      <c r="G8" s="426"/>
      <c r="H8" s="427"/>
      <c r="I8" s="35"/>
      <c r="J8" s="426"/>
      <c r="K8" s="427"/>
      <c r="L8" s="35"/>
      <c r="M8" s="426"/>
      <c r="N8" s="427"/>
      <c r="O8" s="35"/>
      <c r="P8" s="15"/>
      <c r="Q8" s="426"/>
      <c r="R8" s="427"/>
      <c r="S8" s="35"/>
      <c r="T8" s="15"/>
      <c r="U8" s="426"/>
      <c r="V8" s="427"/>
      <c r="W8" s="428"/>
      <c r="X8" s="217"/>
      <c r="Y8" s="34" t="s">
        <v>20</v>
      </c>
      <c r="Z8" s="34"/>
      <c r="AA8" s="34"/>
    </row>
    <row r="9" spans="1:27" ht="12" customHeight="1" x14ac:dyDescent="0.2">
      <c r="A9" s="88"/>
      <c r="B9" s="89" t="s">
        <v>178</v>
      </c>
      <c r="C9" s="606"/>
      <c r="D9" s="92"/>
      <c r="E9" s="90">
        <f t="shared" ref="E9:E15" si="0">C9*D9</f>
        <v>0</v>
      </c>
      <c r="G9" s="606"/>
      <c r="H9" s="92"/>
      <c r="I9" s="90">
        <f t="shared" ref="I9:I15" si="1">G9*H9</f>
        <v>0</v>
      </c>
      <c r="J9" s="93"/>
      <c r="K9" s="92"/>
      <c r="L9" s="90">
        <f t="shared" ref="L9:L15" si="2">J9*K9</f>
        <v>0</v>
      </c>
      <c r="M9" s="93">
        <f t="shared" ref="M9:O15" si="3">G9+J9</f>
        <v>0</v>
      </c>
      <c r="N9" s="94">
        <f t="shared" si="3"/>
        <v>0</v>
      </c>
      <c r="O9" s="90">
        <f t="shared" si="3"/>
        <v>0</v>
      </c>
      <c r="Q9" s="93">
        <f t="shared" ref="Q9:S20" si="4">M9-U9</f>
        <v>-900</v>
      </c>
      <c r="R9" s="94" t="e">
        <f t="shared" si="4"/>
        <v>#DIV/0!</v>
      </c>
      <c r="S9" s="90" t="e">
        <f t="shared" si="4"/>
        <v>#DIV/0!</v>
      </c>
      <c r="U9" s="93">
        <v>900</v>
      </c>
      <c r="V9" s="94" t="e">
        <f>ROUNDUP(W155/23/0.85,0)-V13-V49-V60</f>
        <v>#DIV/0!</v>
      </c>
      <c r="W9" s="392" t="e">
        <f t="shared" ref="W9:W15" si="5">V9*U9</f>
        <v>#DIV/0!</v>
      </c>
      <c r="X9" s="98" t="s">
        <v>274</v>
      </c>
      <c r="Y9" s="6" t="s">
        <v>21</v>
      </c>
    </row>
    <row r="10" spans="1:27" ht="12" customHeight="1" x14ac:dyDescent="0.2">
      <c r="A10" s="88"/>
      <c r="B10" s="89" t="s">
        <v>113</v>
      </c>
      <c r="C10" s="410"/>
      <c r="D10" s="104"/>
      <c r="E10" s="50">
        <f t="shared" si="0"/>
        <v>0</v>
      </c>
      <c r="G10" s="410"/>
      <c r="H10" s="104"/>
      <c r="I10" s="50">
        <f t="shared" si="1"/>
        <v>0</v>
      </c>
      <c r="J10" s="51"/>
      <c r="K10" s="104"/>
      <c r="L10" s="50">
        <f t="shared" si="2"/>
        <v>0</v>
      </c>
      <c r="M10" s="93">
        <f t="shared" si="3"/>
        <v>0</v>
      </c>
      <c r="N10" s="94">
        <f t="shared" si="3"/>
        <v>0</v>
      </c>
      <c r="O10" s="90">
        <f t="shared" si="3"/>
        <v>0</v>
      </c>
      <c r="Q10" s="51">
        <f t="shared" si="4"/>
        <v>-500</v>
      </c>
      <c r="R10" s="52">
        <f t="shared" si="4"/>
        <v>0</v>
      </c>
      <c r="S10" s="50">
        <f t="shared" si="4"/>
        <v>0</v>
      </c>
      <c r="U10" s="51">
        <v>500</v>
      </c>
      <c r="V10" s="52">
        <f>ROUND(W155/400,0)</f>
        <v>0</v>
      </c>
      <c r="W10" s="392">
        <f t="shared" si="5"/>
        <v>0</v>
      </c>
      <c r="X10" s="85"/>
    </row>
    <row r="11" spans="1:27" ht="24" customHeight="1" x14ac:dyDescent="0.2">
      <c r="A11" s="369"/>
      <c r="B11" s="76" t="s">
        <v>270</v>
      </c>
      <c r="C11" s="410"/>
      <c r="D11" s="104"/>
      <c r="E11" s="50">
        <f t="shared" si="0"/>
        <v>0</v>
      </c>
      <c r="G11" s="410"/>
      <c r="H11" s="104"/>
      <c r="I11" s="50">
        <f t="shared" si="1"/>
        <v>0</v>
      </c>
      <c r="J11" s="51"/>
      <c r="K11" s="104"/>
      <c r="L11" s="50">
        <f t="shared" si="2"/>
        <v>0</v>
      </c>
      <c r="M11" s="93">
        <f t="shared" si="3"/>
        <v>0</v>
      </c>
      <c r="N11" s="94">
        <f t="shared" si="3"/>
        <v>0</v>
      </c>
      <c r="O11" s="90">
        <f t="shared" si="3"/>
        <v>0</v>
      </c>
      <c r="Q11" s="51">
        <f t="shared" si="4"/>
        <v>-1080</v>
      </c>
      <c r="R11" s="52" t="e">
        <f t="shared" si="4"/>
        <v>#DIV/0!</v>
      </c>
      <c r="S11" s="50" t="e">
        <f t="shared" si="4"/>
        <v>#DIV/0!</v>
      </c>
      <c r="U11" s="51">
        <v>1080</v>
      </c>
      <c r="V11" s="52" t="e">
        <f>ROUNDUP(((W156/23/0.85))*(5/30),0)</f>
        <v>#DIV/0!</v>
      </c>
      <c r="W11" s="392" t="e">
        <f t="shared" si="5"/>
        <v>#DIV/0!</v>
      </c>
      <c r="X11" s="738" t="s">
        <v>275</v>
      </c>
    </row>
    <row r="12" spans="1:27" ht="24" customHeight="1" x14ac:dyDescent="0.2">
      <c r="A12" s="369"/>
      <c r="B12" s="76" t="s">
        <v>271</v>
      </c>
      <c r="C12" s="410"/>
      <c r="D12" s="104"/>
      <c r="E12" s="50">
        <f t="shared" si="0"/>
        <v>0</v>
      </c>
      <c r="G12" s="410"/>
      <c r="H12" s="104"/>
      <c r="I12" s="50">
        <f t="shared" si="1"/>
        <v>0</v>
      </c>
      <c r="J12" s="51"/>
      <c r="K12" s="104"/>
      <c r="L12" s="50">
        <f t="shared" si="2"/>
        <v>0</v>
      </c>
      <c r="M12" s="93">
        <f t="shared" si="3"/>
        <v>0</v>
      </c>
      <c r="N12" s="94">
        <f t="shared" si="3"/>
        <v>0</v>
      </c>
      <c r="O12" s="90">
        <f t="shared" si="3"/>
        <v>0</v>
      </c>
      <c r="Q12" s="51">
        <f t="shared" si="4"/>
        <v>-120</v>
      </c>
      <c r="R12" s="52" t="e">
        <f t="shared" si="4"/>
        <v>#DIV/0!</v>
      </c>
      <c r="S12" s="50" t="e">
        <f t="shared" si="4"/>
        <v>#DIV/0!</v>
      </c>
      <c r="U12" s="51">
        <v>120</v>
      </c>
      <c r="V12" s="52" t="e">
        <f>V11</f>
        <v>#DIV/0!</v>
      </c>
      <c r="W12" s="392" t="e">
        <f t="shared" si="5"/>
        <v>#DIV/0!</v>
      </c>
      <c r="X12" s="738" t="s">
        <v>276</v>
      </c>
    </row>
    <row r="13" spans="1:27" ht="36" customHeight="1" x14ac:dyDescent="0.2">
      <c r="A13" s="88"/>
      <c r="B13" s="76" t="s">
        <v>272</v>
      </c>
      <c r="C13" s="410"/>
      <c r="D13" s="104"/>
      <c r="E13" s="50">
        <f t="shared" si="0"/>
        <v>0</v>
      </c>
      <c r="G13" s="410"/>
      <c r="H13" s="104"/>
      <c r="I13" s="50">
        <f t="shared" si="1"/>
        <v>0</v>
      </c>
      <c r="J13" s="51"/>
      <c r="K13" s="104"/>
      <c r="L13" s="50">
        <f t="shared" si="2"/>
        <v>0</v>
      </c>
      <c r="M13" s="93">
        <f t="shared" si="3"/>
        <v>0</v>
      </c>
      <c r="N13" s="94">
        <f t="shared" si="3"/>
        <v>0</v>
      </c>
      <c r="O13" s="90">
        <f t="shared" si="3"/>
        <v>0</v>
      </c>
      <c r="Q13" s="51">
        <f t="shared" si="4"/>
        <v>-1440</v>
      </c>
      <c r="R13" s="52" t="e">
        <f t="shared" si="4"/>
        <v>#DIV/0!</v>
      </c>
      <c r="S13" s="50" t="e">
        <f t="shared" si="4"/>
        <v>#DIV/0!</v>
      </c>
      <c r="U13" s="51">
        <v>1440</v>
      </c>
      <c r="V13" s="52" t="e">
        <f>ROUNDUP(((W157/23/0.85))*(5/30),0)</f>
        <v>#DIV/0!</v>
      </c>
      <c r="W13" s="392" t="e">
        <f t="shared" si="5"/>
        <v>#DIV/0!</v>
      </c>
      <c r="X13" s="739" t="s">
        <v>277</v>
      </c>
    </row>
    <row r="14" spans="1:27" ht="12" customHeight="1" x14ac:dyDescent="0.2">
      <c r="A14" s="88"/>
      <c r="B14" s="48" t="s">
        <v>103</v>
      </c>
      <c r="C14" s="410"/>
      <c r="D14" s="104"/>
      <c r="E14" s="50">
        <f t="shared" si="0"/>
        <v>0</v>
      </c>
      <c r="G14" s="410"/>
      <c r="H14" s="104"/>
      <c r="I14" s="50">
        <f t="shared" si="1"/>
        <v>0</v>
      </c>
      <c r="J14" s="51"/>
      <c r="K14" s="104"/>
      <c r="L14" s="50">
        <f t="shared" si="2"/>
        <v>0</v>
      </c>
      <c r="M14" s="93">
        <f t="shared" si="3"/>
        <v>0</v>
      </c>
      <c r="N14" s="94">
        <f t="shared" si="3"/>
        <v>0</v>
      </c>
      <c r="O14" s="90">
        <f t="shared" si="3"/>
        <v>0</v>
      </c>
      <c r="Q14" s="51">
        <f t="shared" si="4"/>
        <v>-200</v>
      </c>
      <c r="R14" s="52" t="e">
        <f t="shared" si="4"/>
        <v>#DIV/0!</v>
      </c>
      <c r="S14" s="50" t="e">
        <f t="shared" si="4"/>
        <v>#DIV/0!</v>
      </c>
      <c r="U14" s="51">
        <v>200</v>
      </c>
      <c r="V14" s="52" t="e">
        <f>V13</f>
        <v>#DIV/0!</v>
      </c>
      <c r="W14" s="392" t="e">
        <f t="shared" si="5"/>
        <v>#DIV/0!</v>
      </c>
      <c r="X14" s="245" t="s">
        <v>176</v>
      </c>
      <c r="Y14" s="82"/>
    </row>
    <row r="15" spans="1:27" ht="12" customHeight="1" x14ac:dyDescent="0.2">
      <c r="A15" s="88"/>
      <c r="B15" s="89" t="s">
        <v>273</v>
      </c>
      <c r="C15" s="410"/>
      <c r="D15" s="104"/>
      <c r="E15" s="50">
        <f t="shared" si="0"/>
        <v>0</v>
      </c>
      <c r="G15" s="410"/>
      <c r="H15" s="104"/>
      <c r="I15" s="50">
        <f t="shared" si="1"/>
        <v>0</v>
      </c>
      <c r="J15" s="51"/>
      <c r="K15" s="104"/>
      <c r="L15" s="50">
        <f t="shared" si="2"/>
        <v>0</v>
      </c>
      <c r="M15" s="93">
        <f t="shared" si="3"/>
        <v>0</v>
      </c>
      <c r="N15" s="94">
        <f t="shared" si="3"/>
        <v>0</v>
      </c>
      <c r="O15" s="90">
        <f t="shared" si="3"/>
        <v>0</v>
      </c>
      <c r="Q15" s="51">
        <f t="shared" si="4"/>
        <v>-150</v>
      </c>
      <c r="R15" s="52">
        <f t="shared" si="4"/>
        <v>-1</v>
      </c>
      <c r="S15" s="50">
        <f t="shared" si="4"/>
        <v>-150</v>
      </c>
      <c r="U15" s="51">
        <v>150</v>
      </c>
      <c r="V15" s="52">
        <v>1</v>
      </c>
      <c r="W15" s="392">
        <f t="shared" si="5"/>
        <v>150</v>
      </c>
      <c r="X15" s="492" t="s">
        <v>234</v>
      </c>
      <c r="Y15" s="82"/>
    </row>
    <row r="16" spans="1:27" s="152" customFormat="1" ht="12" customHeight="1" x14ac:dyDescent="0.2">
      <c r="A16" s="57"/>
      <c r="B16" s="699" t="s">
        <v>22</v>
      </c>
      <c r="C16" s="621"/>
      <c r="D16" s="632"/>
      <c r="E16" s="40">
        <f t="shared" ref="E16:E20" si="6">C16*D16</f>
        <v>0</v>
      </c>
      <c r="F16" s="6"/>
      <c r="G16" s="677"/>
      <c r="H16" s="688"/>
      <c r="I16" s="222">
        <f t="shared" ref="I16:I20" si="7">G16*H16</f>
        <v>0</v>
      </c>
      <c r="J16" s="247"/>
      <c r="K16" s="688"/>
      <c r="L16" s="222">
        <f t="shared" ref="L16:L20" si="8">J16*K16</f>
        <v>0</v>
      </c>
      <c r="M16" s="223">
        <f t="shared" ref="M16:O20" si="9">G16+J16</f>
        <v>0</v>
      </c>
      <c r="N16" s="224">
        <f t="shared" si="9"/>
        <v>0</v>
      </c>
      <c r="O16" s="222">
        <f t="shared" si="9"/>
        <v>0</v>
      </c>
      <c r="P16" s="15"/>
      <c r="Q16" s="42">
        <f t="shared" si="4"/>
        <v>0</v>
      </c>
      <c r="R16" s="43">
        <f t="shared" si="4"/>
        <v>0</v>
      </c>
      <c r="S16" s="40">
        <f t="shared" si="4"/>
        <v>0</v>
      </c>
      <c r="T16" s="15"/>
      <c r="U16" s="247"/>
      <c r="V16" s="249"/>
      <c r="W16" s="250"/>
      <c r="X16" s="740"/>
      <c r="Y16" s="41"/>
      <c r="Z16" s="41"/>
      <c r="AA16" s="41"/>
    </row>
    <row r="17" spans="1:27" s="152" customFormat="1" ht="12" customHeight="1" x14ac:dyDescent="0.2">
      <c r="A17" s="57"/>
      <c r="B17" s="699" t="s">
        <v>22</v>
      </c>
      <c r="C17" s="621"/>
      <c r="D17" s="632"/>
      <c r="E17" s="40">
        <f t="shared" si="6"/>
        <v>0</v>
      </c>
      <c r="F17" s="6"/>
      <c r="G17" s="677"/>
      <c r="H17" s="688"/>
      <c r="I17" s="222">
        <f t="shared" si="7"/>
        <v>0</v>
      </c>
      <c r="J17" s="247"/>
      <c r="K17" s="688"/>
      <c r="L17" s="222">
        <f t="shared" si="8"/>
        <v>0</v>
      </c>
      <c r="M17" s="223">
        <f t="shared" si="9"/>
        <v>0</v>
      </c>
      <c r="N17" s="224">
        <f t="shared" si="9"/>
        <v>0</v>
      </c>
      <c r="O17" s="222">
        <f t="shared" si="9"/>
        <v>0</v>
      </c>
      <c r="P17" s="15"/>
      <c r="Q17" s="42">
        <f t="shared" si="4"/>
        <v>0</v>
      </c>
      <c r="R17" s="43">
        <f t="shared" si="4"/>
        <v>0</v>
      </c>
      <c r="S17" s="40">
        <f t="shared" si="4"/>
        <v>0</v>
      </c>
      <c r="T17" s="15"/>
      <c r="U17" s="247"/>
      <c r="V17" s="249"/>
      <c r="W17" s="250"/>
      <c r="X17" s="740"/>
      <c r="Y17" s="41"/>
      <c r="Z17" s="41"/>
      <c r="AA17" s="41"/>
    </row>
    <row r="18" spans="1:27" s="152" customFormat="1" ht="12" customHeight="1" x14ac:dyDescent="0.2">
      <c r="A18" s="57"/>
      <c r="B18" s="699" t="s">
        <v>22</v>
      </c>
      <c r="C18" s="621"/>
      <c r="D18" s="632"/>
      <c r="E18" s="40">
        <f t="shared" si="6"/>
        <v>0</v>
      </c>
      <c r="F18" s="6"/>
      <c r="G18" s="677"/>
      <c r="H18" s="688"/>
      <c r="I18" s="222">
        <f t="shared" si="7"/>
        <v>0</v>
      </c>
      <c r="J18" s="247"/>
      <c r="K18" s="688"/>
      <c r="L18" s="222">
        <f t="shared" si="8"/>
        <v>0</v>
      </c>
      <c r="M18" s="223">
        <f t="shared" si="9"/>
        <v>0</v>
      </c>
      <c r="N18" s="224">
        <f t="shared" si="9"/>
        <v>0</v>
      </c>
      <c r="O18" s="222">
        <f t="shared" si="9"/>
        <v>0</v>
      </c>
      <c r="P18" s="15"/>
      <c r="Q18" s="42">
        <f t="shared" si="4"/>
        <v>0</v>
      </c>
      <c r="R18" s="43">
        <f t="shared" si="4"/>
        <v>0</v>
      </c>
      <c r="S18" s="40">
        <f t="shared" si="4"/>
        <v>0</v>
      </c>
      <c r="T18" s="15"/>
      <c r="U18" s="247"/>
      <c r="V18" s="393"/>
      <c r="W18" s="250"/>
      <c r="X18" s="740"/>
      <c r="Y18" s="41"/>
      <c r="Z18" s="41"/>
      <c r="AA18" s="41"/>
    </row>
    <row r="19" spans="1:27" s="152" customFormat="1" ht="12" customHeight="1" x14ac:dyDescent="0.2">
      <c r="A19" s="57"/>
      <c r="B19" s="699" t="s">
        <v>22</v>
      </c>
      <c r="C19" s="621"/>
      <c r="D19" s="632"/>
      <c r="E19" s="40">
        <f t="shared" si="6"/>
        <v>0</v>
      </c>
      <c r="F19" s="6"/>
      <c r="G19" s="677"/>
      <c r="H19" s="688"/>
      <c r="I19" s="222">
        <f t="shared" si="7"/>
        <v>0</v>
      </c>
      <c r="J19" s="247"/>
      <c r="K19" s="688"/>
      <c r="L19" s="222">
        <f t="shared" si="8"/>
        <v>0</v>
      </c>
      <c r="M19" s="223">
        <f t="shared" si="9"/>
        <v>0</v>
      </c>
      <c r="N19" s="224">
        <f t="shared" si="9"/>
        <v>0</v>
      </c>
      <c r="O19" s="222">
        <f t="shared" si="9"/>
        <v>0</v>
      </c>
      <c r="P19" s="15"/>
      <c r="Q19" s="42">
        <f t="shared" si="4"/>
        <v>0</v>
      </c>
      <c r="R19" s="43">
        <f t="shared" si="4"/>
        <v>0</v>
      </c>
      <c r="S19" s="40">
        <f t="shared" si="4"/>
        <v>0</v>
      </c>
      <c r="T19" s="15"/>
      <c r="U19" s="247"/>
      <c r="V19" s="393"/>
      <c r="W19" s="250"/>
      <c r="X19" s="740"/>
      <c r="Y19" s="41"/>
      <c r="Z19" s="41"/>
      <c r="AA19" s="41"/>
    </row>
    <row r="20" spans="1:27" s="152" customFormat="1" ht="12" customHeight="1" x14ac:dyDescent="0.2">
      <c r="A20" s="57"/>
      <c r="B20" s="699" t="s">
        <v>22</v>
      </c>
      <c r="C20" s="621"/>
      <c r="D20" s="632"/>
      <c r="E20" s="40">
        <f t="shared" si="6"/>
        <v>0</v>
      </c>
      <c r="F20" s="6"/>
      <c r="G20" s="677"/>
      <c r="H20" s="688"/>
      <c r="I20" s="222">
        <f t="shared" si="7"/>
        <v>0</v>
      </c>
      <c r="J20" s="247"/>
      <c r="K20" s="688"/>
      <c r="L20" s="222">
        <f t="shared" si="8"/>
        <v>0</v>
      </c>
      <c r="M20" s="223">
        <f t="shared" si="9"/>
        <v>0</v>
      </c>
      <c r="N20" s="224">
        <f t="shared" si="9"/>
        <v>0</v>
      </c>
      <c r="O20" s="222">
        <f t="shared" si="9"/>
        <v>0</v>
      </c>
      <c r="P20" s="15"/>
      <c r="Q20" s="42">
        <f t="shared" si="4"/>
        <v>0</v>
      </c>
      <c r="R20" s="43">
        <f t="shared" si="4"/>
        <v>0</v>
      </c>
      <c r="S20" s="40">
        <f t="shared" si="4"/>
        <v>0</v>
      </c>
      <c r="T20" s="15"/>
      <c r="U20" s="247"/>
      <c r="V20" s="393"/>
      <c r="W20" s="250"/>
      <c r="X20" s="741"/>
      <c r="Y20" s="41"/>
      <c r="Z20" s="41"/>
      <c r="AA20" s="41"/>
    </row>
    <row r="21" spans="1:27" ht="12" customHeight="1" x14ac:dyDescent="0.2">
      <c r="A21" s="59"/>
      <c r="B21" s="60"/>
      <c r="C21" s="671"/>
      <c r="D21" s="406"/>
      <c r="E21" s="267"/>
      <c r="G21" s="671"/>
      <c r="H21" s="406"/>
      <c r="I21" s="267"/>
      <c r="J21" s="244"/>
      <c r="K21" s="406"/>
      <c r="L21" s="267"/>
      <c r="M21" s="244"/>
      <c r="N21" s="268"/>
      <c r="O21" s="267"/>
      <c r="Q21" s="269"/>
      <c r="R21" s="6"/>
      <c r="S21" s="61"/>
      <c r="U21" s="244"/>
      <c r="V21" s="268"/>
      <c r="W21" s="267"/>
      <c r="X21" s="60"/>
    </row>
    <row r="22" spans="1:27" s="145" customFormat="1" ht="18" customHeight="1" x14ac:dyDescent="0.2">
      <c r="A22" s="390" t="s">
        <v>23</v>
      </c>
      <c r="B22" s="288"/>
      <c r="C22" s="561"/>
      <c r="D22" s="559"/>
      <c r="E22" s="215">
        <f>SUM(E23:E47)</f>
        <v>0</v>
      </c>
      <c r="F22" s="15"/>
      <c r="G22" s="561"/>
      <c r="H22" s="559"/>
      <c r="I22" s="215">
        <f>SUM(I23:I47)</f>
        <v>0</v>
      </c>
      <c r="J22" s="561"/>
      <c r="K22" s="559"/>
      <c r="L22" s="215">
        <f>SUM(L23:L47)</f>
        <v>0</v>
      </c>
      <c r="M22" s="561"/>
      <c r="N22" s="559"/>
      <c r="O22" s="215">
        <f>SUM(O23:O47)</f>
        <v>0</v>
      </c>
      <c r="P22" s="15"/>
      <c r="Q22" s="561"/>
      <c r="R22" s="558"/>
      <c r="S22" s="215">
        <f>O22-W22</f>
        <v>-500</v>
      </c>
      <c r="T22" s="15"/>
      <c r="U22" s="561"/>
      <c r="V22" s="559"/>
      <c r="W22" s="215">
        <f>SUM(W23:W47)</f>
        <v>500</v>
      </c>
      <c r="X22" s="361" t="s">
        <v>115</v>
      </c>
    </row>
    <row r="23" spans="1:27" s="218" customFormat="1" ht="12" customHeight="1" x14ac:dyDescent="0.2">
      <c r="A23" s="508" t="s">
        <v>24</v>
      </c>
      <c r="B23" s="78"/>
      <c r="C23" s="33"/>
      <c r="E23" s="35"/>
      <c r="F23" s="15"/>
      <c r="G23" s="426"/>
      <c r="H23" s="427"/>
      <c r="I23" s="35"/>
      <c r="J23" s="426"/>
      <c r="K23" s="427"/>
      <c r="L23" s="35"/>
      <c r="M23" s="426"/>
      <c r="N23" s="427"/>
      <c r="O23" s="35"/>
      <c r="P23" s="15"/>
      <c r="Q23" s="33"/>
      <c r="R23" s="34"/>
      <c r="S23" s="35"/>
      <c r="T23" s="15"/>
      <c r="U23" s="426"/>
      <c r="V23" s="427"/>
      <c r="W23" s="428"/>
      <c r="X23" s="217"/>
      <c r="Y23" s="34"/>
      <c r="Z23" s="34"/>
      <c r="AA23" s="34"/>
    </row>
    <row r="24" spans="1:27" ht="36" customHeight="1" x14ac:dyDescent="0.2">
      <c r="A24" s="394"/>
      <c r="B24" s="69" t="s">
        <v>260</v>
      </c>
      <c r="C24" s="606"/>
      <c r="D24" s="92"/>
      <c r="E24" s="90">
        <f>C24*D24</f>
        <v>0</v>
      </c>
      <c r="G24" s="606"/>
      <c r="H24" s="92"/>
      <c r="I24" s="90">
        <f>G24*H24</f>
        <v>0</v>
      </c>
      <c r="J24" s="93"/>
      <c r="K24" s="92"/>
      <c r="L24" s="90">
        <f>J24*K24</f>
        <v>0</v>
      </c>
      <c r="M24" s="93">
        <f t="shared" ref="M24:O27" si="10">G24+J24</f>
        <v>0</v>
      </c>
      <c r="N24" s="94">
        <f t="shared" si="10"/>
        <v>0</v>
      </c>
      <c r="O24" s="90">
        <f t="shared" si="10"/>
        <v>0</v>
      </c>
      <c r="Q24" s="93">
        <f t="shared" ref="Q24:S28" si="11">M24-U24</f>
        <v>-950</v>
      </c>
      <c r="R24" s="94">
        <f t="shared" si="11"/>
        <v>0</v>
      </c>
      <c r="S24" s="90">
        <f t="shared" si="11"/>
        <v>0</v>
      </c>
      <c r="U24" s="93">
        <v>950</v>
      </c>
      <c r="V24" s="94">
        <f>ROUNDUP(W155*0.08/12,0)</f>
        <v>0</v>
      </c>
      <c r="W24" s="392">
        <f>V24*U24</f>
        <v>0</v>
      </c>
      <c r="X24" s="290" t="s">
        <v>278</v>
      </c>
    </row>
    <row r="25" spans="1:27" ht="12" customHeight="1" x14ac:dyDescent="0.2">
      <c r="A25" s="394"/>
      <c r="B25" s="69" t="s">
        <v>261</v>
      </c>
      <c r="C25" s="410"/>
      <c r="D25" s="104"/>
      <c r="E25" s="50">
        <f>C25*D25</f>
        <v>0</v>
      </c>
      <c r="G25" s="410"/>
      <c r="H25" s="104"/>
      <c r="I25" s="50">
        <f>G25*H25</f>
        <v>0</v>
      </c>
      <c r="J25" s="51"/>
      <c r="K25" s="104"/>
      <c r="L25" s="50">
        <f>J25*K25</f>
        <v>0</v>
      </c>
      <c r="M25" s="93">
        <f t="shared" si="10"/>
        <v>0</v>
      </c>
      <c r="N25" s="94">
        <f t="shared" si="10"/>
        <v>0</v>
      </c>
      <c r="O25" s="90">
        <f t="shared" si="10"/>
        <v>0</v>
      </c>
      <c r="Q25" s="51">
        <f t="shared" si="11"/>
        <v>-60</v>
      </c>
      <c r="R25" s="52">
        <f t="shared" si="11"/>
        <v>0</v>
      </c>
      <c r="S25" s="50">
        <f t="shared" si="11"/>
        <v>0</v>
      </c>
      <c r="U25" s="51">
        <v>60</v>
      </c>
      <c r="V25" s="52">
        <f>V24</f>
        <v>0</v>
      </c>
      <c r="W25" s="392">
        <f>V25*U25</f>
        <v>0</v>
      </c>
      <c r="X25" s="73"/>
    </row>
    <row r="26" spans="1:27" ht="12" customHeight="1" x14ac:dyDescent="0.2">
      <c r="A26" s="88"/>
      <c r="B26" s="89" t="s">
        <v>25</v>
      </c>
      <c r="C26" s="410"/>
      <c r="D26" s="104"/>
      <c r="E26" s="50">
        <f>C26*D26</f>
        <v>0</v>
      </c>
      <c r="G26" s="410"/>
      <c r="H26" s="104"/>
      <c r="I26" s="50">
        <f>G26*H26</f>
        <v>0</v>
      </c>
      <c r="J26" s="51"/>
      <c r="K26" s="104"/>
      <c r="L26" s="50">
        <f>J26*K26</f>
        <v>0</v>
      </c>
      <c r="M26" s="93">
        <f t="shared" si="10"/>
        <v>0</v>
      </c>
      <c r="N26" s="94">
        <f t="shared" si="10"/>
        <v>0</v>
      </c>
      <c r="O26" s="90">
        <f t="shared" si="10"/>
        <v>0</v>
      </c>
      <c r="Q26" s="51">
        <f t="shared" si="11"/>
        <v>-500</v>
      </c>
      <c r="R26" s="52">
        <f t="shared" si="11"/>
        <v>0</v>
      </c>
      <c r="S26" s="50">
        <f t="shared" si="11"/>
        <v>0</v>
      </c>
      <c r="U26" s="51">
        <v>500</v>
      </c>
      <c r="V26" s="52">
        <f>ROUND(W155/200,0)</f>
        <v>0</v>
      </c>
      <c r="W26" s="392">
        <f>V26*U26</f>
        <v>0</v>
      </c>
      <c r="X26" s="73" t="s">
        <v>279</v>
      </c>
    </row>
    <row r="27" spans="1:27" ht="12" customHeight="1" x14ac:dyDescent="0.2">
      <c r="A27" s="88"/>
      <c r="B27" s="89" t="s">
        <v>116</v>
      </c>
      <c r="C27" s="410"/>
      <c r="D27" s="681"/>
      <c r="E27" s="50">
        <f>C27*D27</f>
        <v>0</v>
      </c>
      <c r="G27" s="410"/>
      <c r="H27" s="681"/>
      <c r="I27" s="50">
        <f>G27*H27</f>
        <v>0</v>
      </c>
      <c r="J27" s="51"/>
      <c r="K27" s="681"/>
      <c r="L27" s="50">
        <f>J27*K27</f>
        <v>0</v>
      </c>
      <c r="M27" s="93">
        <f t="shared" si="10"/>
        <v>0</v>
      </c>
      <c r="N27" s="94">
        <f t="shared" si="10"/>
        <v>0</v>
      </c>
      <c r="O27" s="90">
        <f t="shared" si="10"/>
        <v>0</v>
      </c>
      <c r="Q27" s="51">
        <f t="shared" si="11"/>
        <v>-500</v>
      </c>
      <c r="R27" s="52">
        <f t="shared" si="11"/>
        <v>-1</v>
      </c>
      <c r="S27" s="50">
        <f t="shared" si="11"/>
        <v>-500</v>
      </c>
      <c r="U27" s="51">
        <v>500</v>
      </c>
      <c r="V27" s="52">
        <f>IF(W155&lt;400,1,ROUND(1+(W155-400)/400,0))</f>
        <v>1</v>
      </c>
      <c r="W27" s="392">
        <f>V27*U27</f>
        <v>500</v>
      </c>
      <c r="X27" s="73" t="s">
        <v>279</v>
      </c>
    </row>
    <row r="28" spans="1:27" s="152" customFormat="1" ht="12" customHeight="1" x14ac:dyDescent="0.2">
      <c r="A28" s="57"/>
      <c r="B28" s="699" t="s">
        <v>22</v>
      </c>
      <c r="C28" s="621"/>
      <c r="D28" s="632"/>
      <c r="E28" s="40">
        <f t="shared" ref="E28" si="12">C28*D28</f>
        <v>0</v>
      </c>
      <c r="F28" s="6"/>
      <c r="G28" s="677"/>
      <c r="H28" s="688"/>
      <c r="I28" s="222">
        <f t="shared" ref="I28" si="13">G28*H28</f>
        <v>0</v>
      </c>
      <c r="J28" s="247"/>
      <c r="K28" s="688"/>
      <c r="L28" s="222">
        <f t="shared" ref="L28" si="14">J28*K28</f>
        <v>0</v>
      </c>
      <c r="M28" s="223">
        <f t="shared" ref="M28:O28" si="15">G28+J28</f>
        <v>0</v>
      </c>
      <c r="N28" s="224">
        <f t="shared" si="15"/>
        <v>0</v>
      </c>
      <c r="O28" s="222">
        <f t="shared" si="15"/>
        <v>0</v>
      </c>
      <c r="P28" s="15"/>
      <c r="Q28" s="42">
        <f t="shared" si="11"/>
        <v>0</v>
      </c>
      <c r="R28" s="43">
        <f t="shared" si="11"/>
        <v>0</v>
      </c>
      <c r="S28" s="40">
        <f t="shared" si="11"/>
        <v>0</v>
      </c>
      <c r="T28" s="15"/>
      <c r="U28" s="247"/>
      <c r="V28" s="393"/>
      <c r="W28" s="250"/>
      <c r="X28" s="740"/>
      <c r="Y28" s="41"/>
      <c r="Z28" s="41"/>
      <c r="AA28" s="41"/>
    </row>
    <row r="29" spans="1:27" s="152" customFormat="1" ht="12" customHeight="1" x14ac:dyDescent="0.2">
      <c r="A29" s="57"/>
      <c r="B29" s="699" t="s">
        <v>22</v>
      </c>
      <c r="C29" s="621"/>
      <c r="D29" s="632"/>
      <c r="E29" s="40">
        <f t="shared" ref="E29:E32" si="16">C29*D29</f>
        <v>0</v>
      </c>
      <c r="F29" s="6"/>
      <c r="G29" s="677"/>
      <c r="H29" s="688"/>
      <c r="I29" s="222">
        <f t="shared" ref="I29:I32" si="17">G29*H29</f>
        <v>0</v>
      </c>
      <c r="J29" s="247"/>
      <c r="K29" s="688"/>
      <c r="L29" s="222">
        <f t="shared" ref="L29:L32" si="18">J29*K29</f>
        <v>0</v>
      </c>
      <c r="M29" s="223">
        <f t="shared" ref="M29:M32" si="19">G29+J29</f>
        <v>0</v>
      </c>
      <c r="N29" s="224">
        <f t="shared" ref="N29:N32" si="20">H29+K29</f>
        <v>0</v>
      </c>
      <c r="O29" s="222">
        <f t="shared" ref="O29:O32" si="21">I29+L29</f>
        <v>0</v>
      </c>
      <c r="P29" s="15"/>
      <c r="Q29" s="42">
        <f t="shared" ref="Q29:Q32" si="22">M29-U29</f>
        <v>0</v>
      </c>
      <c r="R29" s="43">
        <f t="shared" ref="R29:R32" si="23">N29-V29</f>
        <v>0</v>
      </c>
      <c r="S29" s="40">
        <f t="shared" ref="S29:S32" si="24">O29-W29</f>
        <v>0</v>
      </c>
      <c r="T29" s="15"/>
      <c r="U29" s="247"/>
      <c r="V29" s="393"/>
      <c r="W29" s="250"/>
      <c r="X29" s="740"/>
      <c r="Y29" s="41"/>
      <c r="Z29" s="41"/>
      <c r="AA29" s="41"/>
    </row>
    <row r="30" spans="1:27" s="152" customFormat="1" ht="12" customHeight="1" x14ac:dyDescent="0.2">
      <c r="A30" s="57"/>
      <c r="B30" s="699" t="s">
        <v>22</v>
      </c>
      <c r="C30" s="621"/>
      <c r="D30" s="632"/>
      <c r="E30" s="40">
        <f t="shared" si="16"/>
        <v>0</v>
      </c>
      <c r="F30" s="6"/>
      <c r="G30" s="677"/>
      <c r="H30" s="688"/>
      <c r="I30" s="222">
        <f t="shared" si="17"/>
        <v>0</v>
      </c>
      <c r="J30" s="247"/>
      <c r="K30" s="688"/>
      <c r="L30" s="222">
        <f t="shared" si="18"/>
        <v>0</v>
      </c>
      <c r="M30" s="223">
        <f t="shared" si="19"/>
        <v>0</v>
      </c>
      <c r="N30" s="224">
        <f t="shared" si="20"/>
        <v>0</v>
      </c>
      <c r="O30" s="222">
        <f t="shared" si="21"/>
        <v>0</v>
      </c>
      <c r="P30" s="15"/>
      <c r="Q30" s="42">
        <f t="shared" si="22"/>
        <v>0</v>
      </c>
      <c r="R30" s="43">
        <f t="shared" si="23"/>
        <v>0</v>
      </c>
      <c r="S30" s="40">
        <f t="shared" si="24"/>
        <v>0</v>
      </c>
      <c r="T30" s="15"/>
      <c r="U30" s="247"/>
      <c r="V30" s="393"/>
      <c r="W30" s="250"/>
      <c r="X30" s="740"/>
      <c r="Y30" s="41"/>
      <c r="Z30" s="41"/>
      <c r="AA30" s="41"/>
    </row>
    <row r="31" spans="1:27" s="152" customFormat="1" ht="12" customHeight="1" x14ac:dyDescent="0.2">
      <c r="A31" s="57"/>
      <c r="B31" s="699" t="s">
        <v>22</v>
      </c>
      <c r="C31" s="621"/>
      <c r="D31" s="632"/>
      <c r="E31" s="40">
        <f t="shared" si="16"/>
        <v>0</v>
      </c>
      <c r="F31" s="6"/>
      <c r="G31" s="677"/>
      <c r="H31" s="688"/>
      <c r="I31" s="222">
        <f t="shared" si="17"/>
        <v>0</v>
      </c>
      <c r="J31" s="247"/>
      <c r="K31" s="688"/>
      <c r="L31" s="222">
        <f t="shared" si="18"/>
        <v>0</v>
      </c>
      <c r="M31" s="223">
        <f t="shared" si="19"/>
        <v>0</v>
      </c>
      <c r="N31" s="224">
        <f t="shared" si="20"/>
        <v>0</v>
      </c>
      <c r="O31" s="222">
        <f t="shared" si="21"/>
        <v>0</v>
      </c>
      <c r="P31" s="15"/>
      <c r="Q31" s="42">
        <f t="shared" si="22"/>
        <v>0</v>
      </c>
      <c r="R31" s="43">
        <f t="shared" si="23"/>
        <v>0</v>
      </c>
      <c r="S31" s="40">
        <f t="shared" si="24"/>
        <v>0</v>
      </c>
      <c r="T31" s="15"/>
      <c r="U31" s="247"/>
      <c r="V31" s="393"/>
      <c r="W31" s="250"/>
      <c r="X31" s="740"/>
      <c r="Y31" s="41"/>
      <c r="Z31" s="41"/>
      <c r="AA31" s="41"/>
    </row>
    <row r="32" spans="1:27" s="152" customFormat="1" ht="12" customHeight="1" x14ac:dyDescent="0.2">
      <c r="A32" s="57"/>
      <c r="B32" s="699" t="s">
        <v>22</v>
      </c>
      <c r="C32" s="621"/>
      <c r="D32" s="632"/>
      <c r="E32" s="40">
        <f t="shared" si="16"/>
        <v>0</v>
      </c>
      <c r="F32" s="6"/>
      <c r="G32" s="677"/>
      <c r="H32" s="688"/>
      <c r="I32" s="222">
        <f t="shared" si="17"/>
        <v>0</v>
      </c>
      <c r="J32" s="247"/>
      <c r="K32" s="688"/>
      <c r="L32" s="222">
        <f t="shared" si="18"/>
        <v>0</v>
      </c>
      <c r="M32" s="223">
        <f t="shared" si="19"/>
        <v>0</v>
      </c>
      <c r="N32" s="224">
        <f t="shared" si="20"/>
        <v>0</v>
      </c>
      <c r="O32" s="222">
        <f t="shared" si="21"/>
        <v>0</v>
      </c>
      <c r="P32" s="15"/>
      <c r="Q32" s="42">
        <f t="shared" si="22"/>
        <v>0</v>
      </c>
      <c r="R32" s="43">
        <f t="shared" si="23"/>
        <v>0</v>
      </c>
      <c r="S32" s="40">
        <f t="shared" si="24"/>
        <v>0</v>
      </c>
      <c r="T32" s="15"/>
      <c r="U32" s="247"/>
      <c r="V32" s="393"/>
      <c r="W32" s="250"/>
      <c r="X32" s="740"/>
      <c r="Y32" s="41"/>
      <c r="Z32" s="41"/>
      <c r="AA32" s="41"/>
    </row>
    <row r="33" spans="1:27" ht="12" customHeight="1" x14ac:dyDescent="0.2">
      <c r="A33" s="265"/>
      <c r="B33" s="60"/>
      <c r="C33" s="397"/>
      <c r="D33" s="682"/>
      <c r="E33" s="267"/>
      <c r="G33" s="671"/>
      <c r="H33" s="406"/>
      <c r="I33" s="61"/>
      <c r="J33" s="244"/>
      <c r="K33" s="406"/>
      <c r="L33" s="61"/>
      <c r="M33" s="24"/>
      <c r="N33" s="62"/>
      <c r="O33" s="61"/>
      <c r="Q33" s="269"/>
      <c r="R33" s="6"/>
      <c r="S33" s="61"/>
      <c r="U33" s="244"/>
      <c r="V33" s="270"/>
      <c r="W33" s="395"/>
      <c r="X33" s="742"/>
      <c r="Y33" s="6"/>
      <c r="Z33" s="6"/>
      <c r="AA33" s="6"/>
    </row>
    <row r="34" spans="1:27" s="218" customFormat="1" ht="12" customHeight="1" x14ac:dyDescent="0.2">
      <c r="A34" s="66"/>
      <c r="B34" s="78" t="s">
        <v>262</v>
      </c>
      <c r="C34" s="33"/>
      <c r="E34" s="35"/>
      <c r="F34" s="15"/>
      <c r="G34" s="426"/>
      <c r="H34" s="427"/>
      <c r="I34" s="35"/>
      <c r="J34" s="426"/>
      <c r="K34" s="427"/>
      <c r="L34" s="35"/>
      <c r="M34" s="426"/>
      <c r="N34" s="427"/>
      <c r="O34" s="35"/>
      <c r="P34" s="15"/>
      <c r="Q34" s="33"/>
      <c r="R34" s="34"/>
      <c r="S34" s="35"/>
      <c r="T34" s="15"/>
      <c r="U34" s="426"/>
      <c r="V34" s="427"/>
      <c r="W34" s="428"/>
      <c r="X34" s="217"/>
      <c r="Y34" s="34"/>
      <c r="Z34" s="34"/>
      <c r="AA34" s="34"/>
    </row>
    <row r="35" spans="1:27" s="276" customFormat="1" ht="12" customHeight="1" x14ac:dyDescent="0.2">
      <c r="A35" s="38"/>
      <c r="B35" s="727" t="s">
        <v>22</v>
      </c>
      <c r="C35" s="672"/>
      <c r="D35" s="683"/>
      <c r="E35" s="222">
        <f t="shared" ref="E35" si="25">C35*D35</f>
        <v>0</v>
      </c>
      <c r="F35" s="15"/>
      <c r="G35" s="678"/>
      <c r="H35" s="689"/>
      <c r="I35" s="222">
        <f t="shared" ref="I35" si="26">G35*H35</f>
        <v>0</v>
      </c>
      <c r="J35" s="223"/>
      <c r="K35" s="689"/>
      <c r="L35" s="222">
        <f t="shared" ref="L35" si="27">J35*K35</f>
        <v>0</v>
      </c>
      <c r="M35" s="223">
        <f t="shared" ref="M35:O35" si="28">G35+J35</f>
        <v>0</v>
      </c>
      <c r="N35" s="224">
        <f t="shared" si="28"/>
        <v>0</v>
      </c>
      <c r="O35" s="222">
        <f t="shared" si="28"/>
        <v>0</v>
      </c>
      <c r="P35" s="15"/>
      <c r="Q35" s="223">
        <f>M35-U35</f>
        <v>0</v>
      </c>
      <c r="R35" s="224">
        <f>N35-V35</f>
        <v>0</v>
      </c>
      <c r="S35" s="222">
        <f>O35-W35</f>
        <v>0</v>
      </c>
      <c r="T35" s="15"/>
      <c r="U35" s="223"/>
      <c r="V35" s="393"/>
      <c r="W35" s="396"/>
      <c r="X35" s="275"/>
      <c r="Z35" s="277"/>
      <c r="AA35" s="277"/>
    </row>
    <row r="36" spans="1:27" s="276" customFormat="1" ht="12" customHeight="1" x14ac:dyDescent="0.2">
      <c r="A36" s="38"/>
      <c r="B36" s="727" t="s">
        <v>22</v>
      </c>
      <c r="C36" s="672"/>
      <c r="D36" s="683"/>
      <c r="E36" s="222">
        <f t="shared" ref="E36:E39" si="29">C36*D36</f>
        <v>0</v>
      </c>
      <c r="F36" s="15"/>
      <c r="G36" s="678"/>
      <c r="H36" s="689"/>
      <c r="I36" s="222">
        <f t="shared" ref="I36:I39" si="30">G36*H36</f>
        <v>0</v>
      </c>
      <c r="J36" s="223"/>
      <c r="K36" s="689"/>
      <c r="L36" s="222">
        <f t="shared" ref="L36:L39" si="31">J36*K36</f>
        <v>0</v>
      </c>
      <c r="M36" s="223">
        <f t="shared" ref="M36:M39" si="32">G36+J36</f>
        <v>0</v>
      </c>
      <c r="N36" s="224">
        <f t="shared" ref="N36:N39" si="33">H36+K36</f>
        <v>0</v>
      </c>
      <c r="O36" s="222">
        <f t="shared" ref="O36:O39" si="34">I36+L36</f>
        <v>0</v>
      </c>
      <c r="P36" s="15"/>
      <c r="Q36" s="223">
        <f t="shared" ref="Q36:Q39" si="35">M36-U36</f>
        <v>0</v>
      </c>
      <c r="R36" s="224">
        <f t="shared" ref="R36:R39" si="36">N36-V36</f>
        <v>0</v>
      </c>
      <c r="S36" s="222">
        <f t="shared" ref="S36:S39" si="37">O36-W36</f>
        <v>0</v>
      </c>
      <c r="T36" s="15"/>
      <c r="U36" s="223"/>
      <c r="V36" s="393"/>
      <c r="W36" s="396"/>
      <c r="X36" s="275"/>
      <c r="Z36" s="277"/>
      <c r="AA36" s="277"/>
    </row>
    <row r="37" spans="1:27" s="276" customFormat="1" ht="12" customHeight="1" x14ac:dyDescent="0.2">
      <c r="A37" s="38"/>
      <c r="B37" s="727" t="s">
        <v>22</v>
      </c>
      <c r="C37" s="672"/>
      <c r="D37" s="683"/>
      <c r="E37" s="222">
        <f t="shared" si="29"/>
        <v>0</v>
      </c>
      <c r="F37" s="15"/>
      <c r="G37" s="678"/>
      <c r="H37" s="689"/>
      <c r="I37" s="222">
        <f t="shared" si="30"/>
        <v>0</v>
      </c>
      <c r="J37" s="223"/>
      <c r="K37" s="689"/>
      <c r="L37" s="222">
        <f t="shared" si="31"/>
        <v>0</v>
      </c>
      <c r="M37" s="223">
        <f t="shared" si="32"/>
        <v>0</v>
      </c>
      <c r="N37" s="224">
        <f t="shared" si="33"/>
        <v>0</v>
      </c>
      <c r="O37" s="222">
        <f t="shared" si="34"/>
        <v>0</v>
      </c>
      <c r="P37" s="15"/>
      <c r="Q37" s="223">
        <f t="shared" si="35"/>
        <v>0</v>
      </c>
      <c r="R37" s="224">
        <f t="shared" si="36"/>
        <v>0</v>
      </c>
      <c r="S37" s="222">
        <f t="shared" si="37"/>
        <v>0</v>
      </c>
      <c r="T37" s="15"/>
      <c r="U37" s="223"/>
      <c r="V37" s="393"/>
      <c r="W37" s="396"/>
      <c r="X37" s="275"/>
      <c r="Z37" s="277"/>
      <c r="AA37" s="277"/>
    </row>
    <row r="38" spans="1:27" s="276" customFormat="1" ht="12" customHeight="1" x14ac:dyDescent="0.2">
      <c r="A38" s="38"/>
      <c r="B38" s="727" t="s">
        <v>22</v>
      </c>
      <c r="C38" s="672"/>
      <c r="D38" s="683"/>
      <c r="E38" s="222">
        <f t="shared" si="29"/>
        <v>0</v>
      </c>
      <c r="F38" s="15"/>
      <c r="G38" s="678"/>
      <c r="H38" s="689"/>
      <c r="I38" s="222">
        <f t="shared" si="30"/>
        <v>0</v>
      </c>
      <c r="J38" s="223"/>
      <c r="K38" s="689"/>
      <c r="L38" s="222">
        <f t="shared" si="31"/>
        <v>0</v>
      </c>
      <c r="M38" s="223">
        <f t="shared" si="32"/>
        <v>0</v>
      </c>
      <c r="N38" s="224">
        <f t="shared" si="33"/>
        <v>0</v>
      </c>
      <c r="O38" s="222">
        <f t="shared" si="34"/>
        <v>0</v>
      </c>
      <c r="P38" s="15"/>
      <c r="Q38" s="223">
        <f t="shared" si="35"/>
        <v>0</v>
      </c>
      <c r="R38" s="224">
        <f t="shared" si="36"/>
        <v>0</v>
      </c>
      <c r="S38" s="222">
        <f t="shared" si="37"/>
        <v>0</v>
      </c>
      <c r="T38" s="15"/>
      <c r="U38" s="223"/>
      <c r="V38" s="393"/>
      <c r="W38" s="396"/>
      <c r="X38" s="275"/>
      <c r="Z38" s="277"/>
      <c r="AA38" s="277"/>
    </row>
    <row r="39" spans="1:27" s="276" customFormat="1" ht="12" customHeight="1" x14ac:dyDescent="0.2">
      <c r="A39" s="38"/>
      <c r="B39" s="727" t="s">
        <v>22</v>
      </c>
      <c r="C39" s="672"/>
      <c r="D39" s="683"/>
      <c r="E39" s="222">
        <f t="shared" si="29"/>
        <v>0</v>
      </c>
      <c r="F39" s="15"/>
      <c r="G39" s="678"/>
      <c r="H39" s="689"/>
      <c r="I39" s="222">
        <f t="shared" si="30"/>
        <v>0</v>
      </c>
      <c r="J39" s="223"/>
      <c r="K39" s="689"/>
      <c r="L39" s="222">
        <f t="shared" si="31"/>
        <v>0</v>
      </c>
      <c r="M39" s="223">
        <f t="shared" si="32"/>
        <v>0</v>
      </c>
      <c r="N39" s="224">
        <f t="shared" si="33"/>
        <v>0</v>
      </c>
      <c r="O39" s="222">
        <f t="shared" si="34"/>
        <v>0</v>
      </c>
      <c r="P39" s="15"/>
      <c r="Q39" s="223">
        <f t="shared" si="35"/>
        <v>0</v>
      </c>
      <c r="R39" s="224">
        <f t="shared" si="36"/>
        <v>0</v>
      </c>
      <c r="S39" s="222">
        <f t="shared" si="37"/>
        <v>0</v>
      </c>
      <c r="T39" s="15"/>
      <c r="U39" s="223"/>
      <c r="V39" s="393"/>
      <c r="W39" s="396"/>
      <c r="X39" s="275"/>
      <c r="Z39" s="277"/>
      <c r="AA39" s="277"/>
    </row>
    <row r="40" spans="1:27" s="401" customFormat="1" ht="12" customHeight="1" x14ac:dyDescent="0.2">
      <c r="A40" s="75"/>
      <c r="B40" s="76"/>
      <c r="C40" s="397"/>
      <c r="D40" s="682"/>
      <c r="E40" s="267"/>
      <c r="F40" s="15"/>
      <c r="G40" s="671"/>
      <c r="H40" s="406"/>
      <c r="I40" s="267"/>
      <c r="J40" s="244"/>
      <c r="K40" s="406"/>
      <c r="L40" s="267"/>
      <c r="M40" s="244"/>
      <c r="N40" s="268"/>
      <c r="O40" s="267"/>
      <c r="P40" s="15"/>
      <c r="Q40" s="397"/>
      <c r="R40" s="398"/>
      <c r="S40" s="267"/>
      <c r="T40" s="15"/>
      <c r="U40" s="244"/>
      <c r="V40" s="399"/>
      <c r="W40" s="127"/>
      <c r="X40" s="400"/>
      <c r="Z40" s="398"/>
      <c r="AA40" s="398"/>
    </row>
    <row r="41" spans="1:27" s="218" customFormat="1" ht="12" customHeight="1" x14ac:dyDescent="0.2">
      <c r="A41" s="66"/>
      <c r="B41" s="78" t="s">
        <v>263</v>
      </c>
      <c r="C41" s="33"/>
      <c r="E41" s="35"/>
      <c r="F41" s="15"/>
      <c r="G41" s="426"/>
      <c r="H41" s="427"/>
      <c r="I41" s="35"/>
      <c r="J41" s="426"/>
      <c r="K41" s="427"/>
      <c r="L41" s="35"/>
      <c r="M41" s="426"/>
      <c r="N41" s="427"/>
      <c r="O41" s="35"/>
      <c r="P41" s="15"/>
      <c r="Q41" s="33"/>
      <c r="R41" s="34"/>
      <c r="S41" s="35"/>
      <c r="T41" s="15"/>
      <c r="U41" s="426"/>
      <c r="V41" s="427"/>
      <c r="W41" s="428"/>
      <c r="X41" s="217"/>
      <c r="Y41" s="34"/>
      <c r="Z41" s="34"/>
      <c r="AA41" s="34"/>
    </row>
    <row r="42" spans="1:27" s="276" customFormat="1" ht="12" customHeight="1" x14ac:dyDescent="0.2">
      <c r="A42" s="38"/>
      <c r="B42" s="727" t="s">
        <v>22</v>
      </c>
      <c r="C42" s="672"/>
      <c r="D42" s="683"/>
      <c r="E42" s="222">
        <f t="shared" ref="E42" si="38">C42*D42</f>
        <v>0</v>
      </c>
      <c r="F42" s="15"/>
      <c r="G42" s="678"/>
      <c r="H42" s="689"/>
      <c r="I42" s="222">
        <f t="shared" ref="I42" si="39">G42*H42</f>
        <v>0</v>
      </c>
      <c r="J42" s="223"/>
      <c r="K42" s="689"/>
      <c r="L42" s="222">
        <f t="shared" ref="L42" si="40">J42*K42</f>
        <v>0</v>
      </c>
      <c r="M42" s="223">
        <f t="shared" ref="M42:O42" si="41">G42+J42</f>
        <v>0</v>
      </c>
      <c r="N42" s="224">
        <f t="shared" si="41"/>
        <v>0</v>
      </c>
      <c r="O42" s="222">
        <f t="shared" si="41"/>
        <v>0</v>
      </c>
      <c r="P42" s="15"/>
      <c r="Q42" s="223">
        <f>M42-U42</f>
        <v>0</v>
      </c>
      <c r="R42" s="224">
        <f>N42-V42</f>
        <v>0</v>
      </c>
      <c r="S42" s="222">
        <f>O42-W42</f>
        <v>0</v>
      </c>
      <c r="T42" s="15"/>
      <c r="U42" s="223"/>
      <c r="V42" s="393"/>
      <c r="W42" s="396"/>
      <c r="X42" s="479"/>
      <c r="Z42" s="277"/>
      <c r="AA42" s="277"/>
    </row>
    <row r="43" spans="1:27" s="276" customFormat="1" ht="12" customHeight="1" x14ac:dyDescent="0.2">
      <c r="A43" s="38"/>
      <c r="B43" s="727" t="s">
        <v>22</v>
      </c>
      <c r="C43" s="672"/>
      <c r="D43" s="683"/>
      <c r="E43" s="222">
        <f t="shared" ref="E43:E46" si="42">C43*D43</f>
        <v>0</v>
      </c>
      <c r="F43" s="15"/>
      <c r="G43" s="678"/>
      <c r="H43" s="689"/>
      <c r="I43" s="222">
        <f t="shared" ref="I43:I46" si="43">G43*H43</f>
        <v>0</v>
      </c>
      <c r="J43" s="223"/>
      <c r="K43" s="689"/>
      <c r="L43" s="222">
        <f t="shared" ref="L43:L46" si="44">J43*K43</f>
        <v>0</v>
      </c>
      <c r="M43" s="223">
        <f t="shared" ref="M43:M46" si="45">G43+J43</f>
        <v>0</v>
      </c>
      <c r="N43" s="224">
        <f t="shared" ref="N43:N46" si="46">H43+K43</f>
        <v>0</v>
      </c>
      <c r="O43" s="222">
        <f t="shared" ref="O43:O46" si="47">I43+L43</f>
        <v>0</v>
      </c>
      <c r="P43" s="15"/>
      <c r="Q43" s="223">
        <f t="shared" ref="Q43:Q46" si="48">M43-U43</f>
        <v>0</v>
      </c>
      <c r="R43" s="224">
        <f t="shared" ref="R43:R46" si="49">N43-V43</f>
        <v>0</v>
      </c>
      <c r="S43" s="222">
        <f t="shared" ref="S43:S46" si="50">O43-W43</f>
        <v>0</v>
      </c>
      <c r="T43" s="15"/>
      <c r="U43" s="223"/>
      <c r="V43" s="393"/>
      <c r="W43" s="396"/>
      <c r="X43" s="479"/>
      <c r="Z43" s="277"/>
      <c r="AA43" s="277"/>
    </row>
    <row r="44" spans="1:27" s="276" customFormat="1" ht="12" customHeight="1" x14ac:dyDescent="0.2">
      <c r="A44" s="38"/>
      <c r="B44" s="727" t="s">
        <v>22</v>
      </c>
      <c r="C44" s="672"/>
      <c r="D44" s="683"/>
      <c r="E44" s="222">
        <f t="shared" si="42"/>
        <v>0</v>
      </c>
      <c r="F44" s="15"/>
      <c r="G44" s="678"/>
      <c r="H44" s="689"/>
      <c r="I44" s="222">
        <f t="shared" si="43"/>
        <v>0</v>
      </c>
      <c r="J44" s="223"/>
      <c r="K44" s="689"/>
      <c r="L44" s="222">
        <f t="shared" si="44"/>
        <v>0</v>
      </c>
      <c r="M44" s="223">
        <f t="shared" si="45"/>
        <v>0</v>
      </c>
      <c r="N44" s="224">
        <f t="shared" si="46"/>
        <v>0</v>
      </c>
      <c r="O44" s="222">
        <f t="shared" si="47"/>
        <v>0</v>
      </c>
      <c r="P44" s="15"/>
      <c r="Q44" s="223">
        <f t="shared" si="48"/>
        <v>0</v>
      </c>
      <c r="R44" s="224">
        <f t="shared" si="49"/>
        <v>0</v>
      </c>
      <c r="S44" s="222">
        <f t="shared" si="50"/>
        <v>0</v>
      </c>
      <c r="T44" s="15"/>
      <c r="U44" s="223"/>
      <c r="V44" s="393"/>
      <c r="W44" s="396"/>
      <c r="X44" s="479"/>
      <c r="Z44" s="277"/>
      <c r="AA44" s="277"/>
    </row>
    <row r="45" spans="1:27" s="276" customFormat="1" ht="12" customHeight="1" x14ac:dyDescent="0.2">
      <c r="A45" s="38"/>
      <c r="B45" s="727" t="s">
        <v>22</v>
      </c>
      <c r="C45" s="672"/>
      <c r="D45" s="683"/>
      <c r="E45" s="222">
        <f t="shared" si="42"/>
        <v>0</v>
      </c>
      <c r="F45" s="15"/>
      <c r="G45" s="678"/>
      <c r="H45" s="689"/>
      <c r="I45" s="222">
        <f t="shared" si="43"/>
        <v>0</v>
      </c>
      <c r="J45" s="223"/>
      <c r="K45" s="689"/>
      <c r="L45" s="222">
        <f t="shared" si="44"/>
        <v>0</v>
      </c>
      <c r="M45" s="223">
        <f t="shared" si="45"/>
        <v>0</v>
      </c>
      <c r="N45" s="224">
        <f t="shared" si="46"/>
        <v>0</v>
      </c>
      <c r="O45" s="222">
        <f t="shared" si="47"/>
        <v>0</v>
      </c>
      <c r="P45" s="15"/>
      <c r="Q45" s="223">
        <f t="shared" si="48"/>
        <v>0</v>
      </c>
      <c r="R45" s="224">
        <f t="shared" si="49"/>
        <v>0</v>
      </c>
      <c r="S45" s="222">
        <f t="shared" si="50"/>
        <v>0</v>
      </c>
      <c r="T45" s="15"/>
      <c r="U45" s="223"/>
      <c r="V45" s="393"/>
      <c r="W45" s="396"/>
      <c r="X45" s="479"/>
      <c r="Z45" s="277"/>
      <c r="AA45" s="277"/>
    </row>
    <row r="46" spans="1:27" s="276" customFormat="1" ht="12" customHeight="1" x14ac:dyDescent="0.2">
      <c r="A46" s="38"/>
      <c r="B46" s="727" t="s">
        <v>22</v>
      </c>
      <c r="C46" s="672"/>
      <c r="D46" s="683"/>
      <c r="E46" s="222">
        <f t="shared" si="42"/>
        <v>0</v>
      </c>
      <c r="F46" s="15"/>
      <c r="G46" s="678"/>
      <c r="H46" s="689"/>
      <c r="I46" s="222">
        <f t="shared" si="43"/>
        <v>0</v>
      </c>
      <c r="J46" s="223"/>
      <c r="K46" s="689"/>
      <c r="L46" s="222">
        <f t="shared" si="44"/>
        <v>0</v>
      </c>
      <c r="M46" s="223">
        <f t="shared" si="45"/>
        <v>0</v>
      </c>
      <c r="N46" s="224">
        <f t="shared" si="46"/>
        <v>0</v>
      </c>
      <c r="O46" s="222">
        <f t="shared" si="47"/>
        <v>0</v>
      </c>
      <c r="P46" s="15"/>
      <c r="Q46" s="223">
        <f t="shared" si="48"/>
        <v>0</v>
      </c>
      <c r="R46" s="224">
        <f t="shared" si="49"/>
        <v>0</v>
      </c>
      <c r="S46" s="222">
        <f t="shared" si="50"/>
        <v>0</v>
      </c>
      <c r="T46" s="15"/>
      <c r="U46" s="223"/>
      <c r="V46" s="393"/>
      <c r="W46" s="396"/>
      <c r="X46" s="479"/>
      <c r="Z46" s="277"/>
      <c r="AA46" s="277"/>
    </row>
    <row r="47" spans="1:27" ht="12" customHeight="1" x14ac:dyDescent="0.2">
      <c r="A47" s="59"/>
      <c r="B47" s="60"/>
      <c r="C47" s="671"/>
      <c r="D47" s="406"/>
      <c r="E47" s="280"/>
      <c r="G47" s="671"/>
      <c r="H47" s="406"/>
      <c r="I47" s="280"/>
      <c r="J47" s="244"/>
      <c r="K47" s="406"/>
      <c r="L47" s="280"/>
      <c r="M47" s="244"/>
      <c r="N47" s="268"/>
      <c r="O47" s="280"/>
      <c r="P47" s="81"/>
      <c r="Q47" s="402"/>
      <c r="R47" s="81"/>
      <c r="S47" s="87"/>
      <c r="T47" s="81"/>
      <c r="U47" s="244"/>
      <c r="V47" s="268"/>
      <c r="W47" s="280"/>
      <c r="X47" s="85"/>
    </row>
    <row r="48" spans="1:27" s="145" customFormat="1" ht="18" customHeight="1" x14ac:dyDescent="0.2">
      <c r="A48" s="403" t="s">
        <v>27</v>
      </c>
      <c r="B48" s="404"/>
      <c r="C48" s="556"/>
      <c r="D48" s="559"/>
      <c r="E48" s="28">
        <f>SUM(E49:E58)</f>
        <v>0</v>
      </c>
      <c r="F48" s="15"/>
      <c r="G48" s="556"/>
      <c r="H48" s="559"/>
      <c r="I48" s="28">
        <f>SUM(I49:I58)</f>
        <v>0</v>
      </c>
      <c r="J48" s="556"/>
      <c r="K48" s="559"/>
      <c r="L48" s="28">
        <f>SUM(L49:L58)</f>
        <v>0</v>
      </c>
      <c r="M48" s="556"/>
      <c r="N48" s="559"/>
      <c r="O48" s="28">
        <f>SUM(O49:O58)</f>
        <v>0</v>
      </c>
      <c r="P48" s="29"/>
      <c r="Q48" s="556"/>
      <c r="R48" s="559"/>
      <c r="S48" s="28">
        <f t="shared" ref="S48:S53" si="51">O48-W48</f>
        <v>-200</v>
      </c>
      <c r="T48" s="29"/>
      <c r="U48" s="556"/>
      <c r="V48" s="559"/>
      <c r="W48" s="28">
        <f>SUM(W49:W58)</f>
        <v>200</v>
      </c>
      <c r="X48" s="65"/>
    </row>
    <row r="49" spans="1:27" ht="24" customHeight="1" x14ac:dyDescent="0.2">
      <c r="A49" s="88"/>
      <c r="B49" s="89" t="s">
        <v>104</v>
      </c>
      <c r="C49" s="606"/>
      <c r="D49" s="92"/>
      <c r="E49" s="50">
        <f t="shared" ref="E49:E52" si="52">C49*D49</f>
        <v>0</v>
      </c>
      <c r="G49" s="606"/>
      <c r="H49" s="92"/>
      <c r="I49" s="50">
        <f t="shared" ref="I49:I52" si="53">G49*H49</f>
        <v>0</v>
      </c>
      <c r="J49" s="93"/>
      <c r="K49" s="92"/>
      <c r="L49" s="50">
        <f t="shared" ref="L49:L52" si="54">J49*K49</f>
        <v>0</v>
      </c>
      <c r="M49" s="93">
        <f t="shared" ref="M49:O52" si="55">G49+J49</f>
        <v>0</v>
      </c>
      <c r="N49" s="94">
        <f t="shared" si="55"/>
        <v>0</v>
      </c>
      <c r="O49" s="90">
        <f t="shared" si="55"/>
        <v>0</v>
      </c>
      <c r="P49" s="6"/>
      <c r="Q49" s="51">
        <f t="shared" ref="Q49:R52" si="56">M49-U49</f>
        <v>-1200</v>
      </c>
      <c r="R49" s="52">
        <f t="shared" si="56"/>
        <v>0</v>
      </c>
      <c r="S49" s="50">
        <f t="shared" si="51"/>
        <v>0</v>
      </c>
      <c r="T49" s="81"/>
      <c r="U49" s="93">
        <v>1200</v>
      </c>
      <c r="V49" s="94">
        <f>ROUNDUP((($W$155*0.5/23))*(2/30),0)</f>
        <v>0</v>
      </c>
      <c r="W49" s="392">
        <f>V49*U49</f>
        <v>0</v>
      </c>
      <c r="X49" s="463" t="s">
        <v>280</v>
      </c>
      <c r="Y49" s="82"/>
    </row>
    <row r="50" spans="1:27" ht="12" customHeight="1" x14ac:dyDescent="0.2">
      <c r="A50" s="88"/>
      <c r="B50" s="89" t="s">
        <v>265</v>
      </c>
      <c r="C50" s="410"/>
      <c r="D50" s="104"/>
      <c r="E50" s="50">
        <f t="shared" si="52"/>
        <v>0</v>
      </c>
      <c r="G50" s="410"/>
      <c r="H50" s="104"/>
      <c r="I50" s="50">
        <f t="shared" si="53"/>
        <v>0</v>
      </c>
      <c r="J50" s="51"/>
      <c r="K50" s="104"/>
      <c r="L50" s="50">
        <f t="shared" si="54"/>
        <v>0</v>
      </c>
      <c r="M50" s="93">
        <f t="shared" si="55"/>
        <v>0</v>
      </c>
      <c r="N50" s="94">
        <f t="shared" si="55"/>
        <v>0</v>
      </c>
      <c r="O50" s="90">
        <f t="shared" si="55"/>
        <v>0</v>
      </c>
      <c r="P50" s="6"/>
      <c r="Q50" s="51">
        <f t="shared" si="56"/>
        <v>-150</v>
      </c>
      <c r="R50" s="52">
        <f t="shared" si="56"/>
        <v>0</v>
      </c>
      <c r="S50" s="50">
        <f t="shared" si="51"/>
        <v>0</v>
      </c>
      <c r="T50" s="81"/>
      <c r="U50" s="51">
        <v>150</v>
      </c>
      <c r="V50" s="52">
        <f>V49</f>
        <v>0</v>
      </c>
      <c r="W50" s="392">
        <f>V50*U50</f>
        <v>0</v>
      </c>
      <c r="X50" s="103"/>
    </row>
    <row r="51" spans="1:27" ht="24" customHeight="1" x14ac:dyDescent="0.2">
      <c r="A51" s="88"/>
      <c r="B51" s="89" t="s">
        <v>281</v>
      </c>
      <c r="C51" s="410"/>
      <c r="D51" s="104"/>
      <c r="E51" s="50">
        <f t="shared" si="52"/>
        <v>0</v>
      </c>
      <c r="G51" s="410"/>
      <c r="H51" s="104"/>
      <c r="I51" s="50">
        <f t="shared" si="53"/>
        <v>0</v>
      </c>
      <c r="J51" s="51"/>
      <c r="K51" s="104"/>
      <c r="L51" s="50">
        <f t="shared" si="54"/>
        <v>0</v>
      </c>
      <c r="M51" s="93">
        <f t="shared" si="55"/>
        <v>0</v>
      </c>
      <c r="N51" s="94">
        <f t="shared" si="55"/>
        <v>0</v>
      </c>
      <c r="O51" s="90">
        <f t="shared" si="55"/>
        <v>0</v>
      </c>
      <c r="P51" s="6"/>
      <c r="Q51" s="51">
        <f t="shared" si="56"/>
        <v>-1500</v>
      </c>
      <c r="R51" s="52">
        <f t="shared" si="56"/>
        <v>0</v>
      </c>
      <c r="S51" s="50">
        <f t="shared" si="51"/>
        <v>0</v>
      </c>
      <c r="T51" s="81"/>
      <c r="U51" s="51">
        <v>1500</v>
      </c>
      <c r="V51" s="52">
        <f>ROUNDUP((($W$155*0.5/100))*(2/30),0)</f>
        <v>0</v>
      </c>
      <c r="W51" s="392">
        <f>V51*U51</f>
        <v>0</v>
      </c>
      <c r="X51" s="463" t="s">
        <v>282</v>
      </c>
      <c r="Y51" s="82"/>
    </row>
    <row r="52" spans="1:27" ht="12" customHeight="1" x14ac:dyDescent="0.2">
      <c r="A52" s="88"/>
      <c r="B52" s="89" t="s">
        <v>105</v>
      </c>
      <c r="C52" s="410"/>
      <c r="D52" s="681"/>
      <c r="E52" s="50">
        <f t="shared" si="52"/>
        <v>0</v>
      </c>
      <c r="G52" s="410"/>
      <c r="H52" s="681"/>
      <c r="I52" s="50">
        <f t="shared" si="53"/>
        <v>0</v>
      </c>
      <c r="J52" s="51"/>
      <c r="K52" s="681"/>
      <c r="L52" s="50">
        <f t="shared" si="54"/>
        <v>0</v>
      </c>
      <c r="M52" s="93">
        <f t="shared" si="55"/>
        <v>0</v>
      </c>
      <c r="N52" s="94">
        <f t="shared" si="55"/>
        <v>0</v>
      </c>
      <c r="O52" s="90">
        <f t="shared" si="55"/>
        <v>0</v>
      </c>
      <c r="P52" s="6"/>
      <c r="Q52" s="51">
        <f t="shared" si="56"/>
        <v>-200</v>
      </c>
      <c r="R52" s="52">
        <f t="shared" si="56"/>
        <v>-1</v>
      </c>
      <c r="S52" s="50">
        <f t="shared" si="51"/>
        <v>-200</v>
      </c>
      <c r="T52" s="6"/>
      <c r="U52" s="51">
        <v>200</v>
      </c>
      <c r="V52" s="268">
        <f>IF(W155&lt;600,1,1+ROUNDUP((W155-600)/200,0))</f>
        <v>1</v>
      </c>
      <c r="W52" s="392">
        <f>V52*U52</f>
        <v>200</v>
      </c>
      <c r="X52" s="53"/>
    </row>
    <row r="53" spans="1:27" s="152" customFormat="1" ht="12" customHeight="1" x14ac:dyDescent="0.2">
      <c r="A53" s="57"/>
      <c r="B53" s="699" t="s">
        <v>22</v>
      </c>
      <c r="C53" s="621"/>
      <c r="D53" s="632"/>
      <c r="E53" s="40">
        <f t="shared" ref="E53" si="57">C53*D53</f>
        <v>0</v>
      </c>
      <c r="F53" s="6"/>
      <c r="G53" s="677"/>
      <c r="H53" s="688"/>
      <c r="I53" s="222">
        <f t="shared" ref="I53" si="58">G53*H53</f>
        <v>0</v>
      </c>
      <c r="J53" s="247"/>
      <c r="K53" s="688"/>
      <c r="L53" s="222">
        <f t="shared" ref="L53" si="59">J53*K53</f>
        <v>0</v>
      </c>
      <c r="M53" s="223">
        <f t="shared" ref="M53:O53" si="60">G53+J53</f>
        <v>0</v>
      </c>
      <c r="N53" s="224">
        <f t="shared" si="60"/>
        <v>0</v>
      </c>
      <c r="O53" s="222">
        <f t="shared" si="60"/>
        <v>0</v>
      </c>
      <c r="P53" s="6"/>
      <c r="Q53" s="223">
        <f>M53-U53</f>
        <v>0</v>
      </c>
      <c r="R53" s="224">
        <f>N53-V53</f>
        <v>0</v>
      </c>
      <c r="S53" s="222">
        <f t="shared" si="51"/>
        <v>0</v>
      </c>
      <c r="T53" s="6"/>
      <c r="U53" s="247"/>
      <c r="V53" s="58"/>
      <c r="W53" s="250"/>
      <c r="X53" s="743"/>
      <c r="Y53" s="41"/>
      <c r="Z53" s="41"/>
      <c r="AA53" s="41"/>
    </row>
    <row r="54" spans="1:27" s="152" customFormat="1" ht="12" customHeight="1" x14ac:dyDescent="0.2">
      <c r="A54" s="57"/>
      <c r="B54" s="699" t="s">
        <v>22</v>
      </c>
      <c r="C54" s="621"/>
      <c r="D54" s="632"/>
      <c r="E54" s="40">
        <f t="shared" ref="E54:E57" si="61">C54*D54</f>
        <v>0</v>
      </c>
      <c r="F54" s="6"/>
      <c r="G54" s="677"/>
      <c r="H54" s="688"/>
      <c r="I54" s="222">
        <f t="shared" ref="I54:I57" si="62">G54*H54</f>
        <v>0</v>
      </c>
      <c r="J54" s="247"/>
      <c r="K54" s="688"/>
      <c r="L54" s="222">
        <f t="shared" ref="L54:L57" si="63">J54*K54</f>
        <v>0</v>
      </c>
      <c r="M54" s="223">
        <f t="shared" ref="M54:M57" si="64">G54+J54</f>
        <v>0</v>
      </c>
      <c r="N54" s="224">
        <f t="shared" ref="N54:N57" si="65">H54+K54</f>
        <v>0</v>
      </c>
      <c r="O54" s="222">
        <f t="shared" ref="O54:O57" si="66">I54+L54</f>
        <v>0</v>
      </c>
      <c r="P54" s="6"/>
      <c r="Q54" s="223">
        <f t="shared" ref="Q54:Q57" si="67">M54-U54</f>
        <v>0</v>
      </c>
      <c r="R54" s="224">
        <f t="shared" ref="R54:R57" si="68">N54-V54</f>
        <v>0</v>
      </c>
      <c r="S54" s="222">
        <f t="shared" ref="S54:S57" si="69">O54-W54</f>
        <v>0</v>
      </c>
      <c r="T54" s="6"/>
      <c r="U54" s="247"/>
      <c r="V54" s="58"/>
      <c r="W54" s="250"/>
      <c r="X54" s="743"/>
      <c r="Y54" s="41"/>
      <c r="Z54" s="41"/>
      <c r="AA54" s="41"/>
    </row>
    <row r="55" spans="1:27" s="152" customFormat="1" ht="12" customHeight="1" x14ac:dyDescent="0.2">
      <c r="A55" s="57"/>
      <c r="B55" s="699" t="s">
        <v>22</v>
      </c>
      <c r="C55" s="621"/>
      <c r="D55" s="632"/>
      <c r="E55" s="40">
        <f t="shared" si="61"/>
        <v>0</v>
      </c>
      <c r="F55" s="6"/>
      <c r="G55" s="677"/>
      <c r="H55" s="688"/>
      <c r="I55" s="222">
        <f t="shared" si="62"/>
        <v>0</v>
      </c>
      <c r="J55" s="247"/>
      <c r="K55" s="688"/>
      <c r="L55" s="222">
        <f t="shared" si="63"/>
        <v>0</v>
      </c>
      <c r="M55" s="223">
        <f t="shared" si="64"/>
        <v>0</v>
      </c>
      <c r="N55" s="224">
        <f t="shared" si="65"/>
        <v>0</v>
      </c>
      <c r="O55" s="222">
        <f t="shared" si="66"/>
        <v>0</v>
      </c>
      <c r="P55" s="6"/>
      <c r="Q55" s="223">
        <f t="shared" si="67"/>
        <v>0</v>
      </c>
      <c r="R55" s="224">
        <f t="shared" si="68"/>
        <v>0</v>
      </c>
      <c r="S55" s="222">
        <f t="shared" si="69"/>
        <v>0</v>
      </c>
      <c r="T55" s="6"/>
      <c r="U55" s="247"/>
      <c r="V55" s="58"/>
      <c r="W55" s="250"/>
      <c r="X55" s="743"/>
      <c r="Y55" s="41"/>
      <c r="Z55" s="41"/>
      <c r="AA55" s="41"/>
    </row>
    <row r="56" spans="1:27" s="152" customFormat="1" ht="12" customHeight="1" x14ac:dyDescent="0.2">
      <c r="A56" s="57"/>
      <c r="B56" s="699" t="s">
        <v>22</v>
      </c>
      <c r="C56" s="621"/>
      <c r="D56" s="632"/>
      <c r="E56" s="40">
        <f t="shared" si="61"/>
        <v>0</v>
      </c>
      <c r="F56" s="6"/>
      <c r="G56" s="677"/>
      <c r="H56" s="688"/>
      <c r="I56" s="222">
        <f t="shared" si="62"/>
        <v>0</v>
      </c>
      <c r="J56" s="247"/>
      <c r="K56" s="688"/>
      <c r="L56" s="222">
        <f t="shared" si="63"/>
        <v>0</v>
      </c>
      <c r="M56" s="223">
        <f t="shared" si="64"/>
        <v>0</v>
      </c>
      <c r="N56" s="224">
        <f t="shared" si="65"/>
        <v>0</v>
      </c>
      <c r="O56" s="222">
        <f t="shared" si="66"/>
        <v>0</v>
      </c>
      <c r="P56" s="6"/>
      <c r="Q56" s="223">
        <f t="shared" si="67"/>
        <v>0</v>
      </c>
      <c r="R56" s="224">
        <f t="shared" si="68"/>
        <v>0</v>
      </c>
      <c r="S56" s="222">
        <f t="shared" si="69"/>
        <v>0</v>
      </c>
      <c r="T56" s="6"/>
      <c r="U56" s="247"/>
      <c r="V56" s="58"/>
      <c r="W56" s="250"/>
      <c r="X56" s="743"/>
      <c r="Y56" s="41"/>
      <c r="Z56" s="41"/>
      <c r="AA56" s="41"/>
    </row>
    <row r="57" spans="1:27" s="152" customFormat="1" ht="12" customHeight="1" x14ac:dyDescent="0.2">
      <c r="A57" s="57"/>
      <c r="B57" s="699" t="s">
        <v>22</v>
      </c>
      <c r="C57" s="621"/>
      <c r="D57" s="632"/>
      <c r="E57" s="40">
        <f t="shared" si="61"/>
        <v>0</v>
      </c>
      <c r="F57" s="6"/>
      <c r="G57" s="677"/>
      <c r="H57" s="688"/>
      <c r="I57" s="222">
        <f t="shared" si="62"/>
        <v>0</v>
      </c>
      <c r="J57" s="247"/>
      <c r="K57" s="688"/>
      <c r="L57" s="222">
        <f t="shared" si="63"/>
        <v>0</v>
      </c>
      <c r="M57" s="223">
        <f t="shared" si="64"/>
        <v>0</v>
      </c>
      <c r="N57" s="224">
        <f t="shared" si="65"/>
        <v>0</v>
      </c>
      <c r="O57" s="222">
        <f t="shared" si="66"/>
        <v>0</v>
      </c>
      <c r="P57" s="6"/>
      <c r="Q57" s="223">
        <f t="shared" si="67"/>
        <v>0</v>
      </c>
      <c r="R57" s="224">
        <f t="shared" si="68"/>
        <v>0</v>
      </c>
      <c r="S57" s="222">
        <f t="shared" si="69"/>
        <v>0</v>
      </c>
      <c r="T57" s="6"/>
      <c r="U57" s="247"/>
      <c r="V57" s="58"/>
      <c r="W57" s="250"/>
      <c r="X57" s="741"/>
      <c r="Y57" s="41"/>
      <c r="Z57" s="41"/>
      <c r="AA57" s="41"/>
    </row>
    <row r="58" spans="1:27" ht="12" customHeight="1" x14ac:dyDescent="0.2">
      <c r="A58" s="59"/>
      <c r="B58" s="60"/>
      <c r="C58" s="673"/>
      <c r="D58" s="406"/>
      <c r="E58" s="267"/>
      <c r="G58" s="673"/>
      <c r="H58" s="406"/>
      <c r="I58" s="267"/>
      <c r="J58" s="405"/>
      <c r="K58" s="406"/>
      <c r="L58" s="267"/>
      <c r="M58" s="405"/>
      <c r="N58" s="406"/>
      <c r="O58" s="267"/>
      <c r="P58" s="6"/>
      <c r="Q58" s="269"/>
      <c r="R58" s="6"/>
      <c r="S58" s="61"/>
      <c r="T58" s="6"/>
      <c r="U58" s="405"/>
      <c r="V58" s="471"/>
      <c r="W58" s="267"/>
      <c r="X58" s="60"/>
    </row>
    <row r="59" spans="1:27" s="145" customFormat="1" ht="18" customHeight="1" x14ac:dyDescent="0.2">
      <c r="A59" s="390" t="s">
        <v>92</v>
      </c>
      <c r="B59" s="288"/>
      <c r="C59" s="561"/>
      <c r="D59" s="559"/>
      <c r="E59" s="215">
        <f>SUM(E60:E66)</f>
        <v>0</v>
      </c>
      <c r="F59" s="15"/>
      <c r="G59" s="561"/>
      <c r="H59" s="559"/>
      <c r="I59" s="215">
        <f>SUM(I60:I66)</f>
        <v>0</v>
      </c>
      <c r="J59" s="561"/>
      <c r="K59" s="559"/>
      <c r="L59" s="215">
        <f>SUM(L60:L66)</f>
        <v>0</v>
      </c>
      <c r="M59" s="561"/>
      <c r="N59" s="559"/>
      <c r="O59" s="215">
        <f>SUM(O60:O66)</f>
        <v>0</v>
      </c>
      <c r="P59" s="15"/>
      <c r="Q59" s="561"/>
      <c r="R59" s="559"/>
      <c r="S59" s="215">
        <f>O59-W59</f>
        <v>0</v>
      </c>
      <c r="T59" s="15"/>
      <c r="U59" s="561"/>
      <c r="V59" s="559"/>
      <c r="W59" s="215">
        <f>SUM(W60:W66)</f>
        <v>0</v>
      </c>
      <c r="X59" s="724" t="s">
        <v>231</v>
      </c>
    </row>
    <row r="60" spans="1:27" ht="36" customHeight="1" x14ac:dyDescent="0.2">
      <c r="A60" s="88"/>
      <c r="B60" s="89" t="s">
        <v>93</v>
      </c>
      <c r="C60" s="606"/>
      <c r="D60" s="92"/>
      <c r="E60" s="90">
        <f>C60*D60</f>
        <v>0</v>
      </c>
      <c r="G60" s="606"/>
      <c r="H60" s="92"/>
      <c r="I60" s="90">
        <f>G60*H60</f>
        <v>0</v>
      </c>
      <c r="J60" s="93"/>
      <c r="K60" s="92"/>
      <c r="L60" s="90">
        <f>J60*K60</f>
        <v>0</v>
      </c>
      <c r="M60" s="93">
        <f t="shared" ref="M60:O60" si="70">G60+J60</f>
        <v>0</v>
      </c>
      <c r="N60" s="94">
        <f t="shared" si="70"/>
        <v>0</v>
      </c>
      <c r="O60" s="90">
        <f t="shared" si="70"/>
        <v>0</v>
      </c>
      <c r="Q60" s="93">
        <f t="shared" ref="Q60:S61" si="71">M60-U60</f>
        <v>-1440</v>
      </c>
      <c r="R60" s="94">
        <f t="shared" si="71"/>
        <v>0</v>
      </c>
      <c r="S60" s="90">
        <f t="shared" si="71"/>
        <v>0</v>
      </c>
      <c r="U60" s="93">
        <v>1440</v>
      </c>
      <c r="V60" s="62">
        <f>ROUNDUP((($W$155*0.5/23))*(5/30),0)</f>
        <v>0</v>
      </c>
      <c r="W60" s="392">
        <f>V60*U60</f>
        <v>0</v>
      </c>
      <c r="X60" s="754" t="s">
        <v>283</v>
      </c>
      <c r="Y60" s="82"/>
    </row>
    <row r="61" spans="1:27" s="152" customFormat="1" ht="12" customHeight="1" x14ac:dyDescent="0.2">
      <c r="A61" s="57"/>
      <c r="B61" s="699" t="s">
        <v>22</v>
      </c>
      <c r="C61" s="621"/>
      <c r="D61" s="632"/>
      <c r="E61" s="40">
        <f t="shared" ref="E61" si="72">C61*D61</f>
        <v>0</v>
      </c>
      <c r="F61" s="15"/>
      <c r="G61" s="677"/>
      <c r="H61" s="688"/>
      <c r="I61" s="222">
        <f t="shared" ref="I61" si="73">G61*H61</f>
        <v>0</v>
      </c>
      <c r="J61" s="247"/>
      <c r="K61" s="688"/>
      <c r="L61" s="222">
        <f t="shared" ref="L61" si="74">J61*K61</f>
        <v>0</v>
      </c>
      <c r="M61" s="223">
        <f t="shared" ref="M61:O61" si="75">G61+J61</f>
        <v>0</v>
      </c>
      <c r="N61" s="224">
        <f t="shared" si="75"/>
        <v>0</v>
      </c>
      <c r="O61" s="222">
        <f t="shared" si="75"/>
        <v>0</v>
      </c>
      <c r="P61" s="6"/>
      <c r="Q61" s="223">
        <f t="shared" si="71"/>
        <v>0</v>
      </c>
      <c r="R61" s="224">
        <f t="shared" si="71"/>
        <v>0</v>
      </c>
      <c r="S61" s="222">
        <f t="shared" si="71"/>
        <v>0</v>
      </c>
      <c r="T61" s="6"/>
      <c r="U61" s="247"/>
      <c r="V61" s="58"/>
      <c r="W61" s="250"/>
      <c r="X61" s="740"/>
      <c r="Y61" s="41"/>
      <c r="Z61" s="41"/>
      <c r="AA61" s="41"/>
    </row>
    <row r="62" spans="1:27" s="152" customFormat="1" ht="12" customHeight="1" x14ac:dyDescent="0.2">
      <c r="A62" s="57"/>
      <c r="B62" s="699" t="s">
        <v>22</v>
      </c>
      <c r="C62" s="621"/>
      <c r="D62" s="632"/>
      <c r="E62" s="40">
        <f t="shared" ref="E62:E65" si="76">C62*D62</f>
        <v>0</v>
      </c>
      <c r="F62" s="15"/>
      <c r="G62" s="677"/>
      <c r="H62" s="688"/>
      <c r="I62" s="222">
        <f t="shared" ref="I62:I65" si="77">G62*H62</f>
        <v>0</v>
      </c>
      <c r="J62" s="247"/>
      <c r="K62" s="688"/>
      <c r="L62" s="222">
        <f t="shared" ref="L62:L65" si="78">J62*K62</f>
        <v>0</v>
      </c>
      <c r="M62" s="223">
        <f t="shared" ref="M62:M65" si="79">G62+J62</f>
        <v>0</v>
      </c>
      <c r="N62" s="224">
        <f t="shared" ref="N62:N65" si="80">H62+K62</f>
        <v>0</v>
      </c>
      <c r="O62" s="222">
        <f t="shared" ref="O62:O65" si="81">I62+L62</f>
        <v>0</v>
      </c>
      <c r="P62" s="6"/>
      <c r="Q62" s="223">
        <f t="shared" ref="Q62:Q65" si="82">M62-U62</f>
        <v>0</v>
      </c>
      <c r="R62" s="224">
        <f t="shared" ref="R62:R65" si="83">N62-V62</f>
        <v>0</v>
      </c>
      <c r="S62" s="222">
        <f t="shared" ref="S62:S65" si="84">O62-W62</f>
        <v>0</v>
      </c>
      <c r="T62" s="6"/>
      <c r="U62" s="247"/>
      <c r="V62" s="58"/>
      <c r="W62" s="250"/>
      <c r="X62" s="740"/>
      <c r="Y62" s="41"/>
      <c r="Z62" s="41"/>
      <c r="AA62" s="41"/>
    </row>
    <row r="63" spans="1:27" s="152" customFormat="1" ht="12" customHeight="1" x14ac:dyDescent="0.2">
      <c r="A63" s="57"/>
      <c r="B63" s="699" t="s">
        <v>22</v>
      </c>
      <c r="C63" s="621"/>
      <c r="D63" s="632"/>
      <c r="E63" s="40">
        <f t="shared" si="76"/>
        <v>0</v>
      </c>
      <c r="F63" s="15"/>
      <c r="G63" s="677"/>
      <c r="H63" s="688"/>
      <c r="I63" s="222">
        <f t="shared" si="77"/>
        <v>0</v>
      </c>
      <c r="J63" s="247"/>
      <c r="K63" s="688"/>
      <c r="L63" s="222">
        <f t="shared" si="78"/>
        <v>0</v>
      </c>
      <c r="M63" s="223">
        <f t="shared" si="79"/>
        <v>0</v>
      </c>
      <c r="N63" s="224">
        <f t="shared" si="80"/>
        <v>0</v>
      </c>
      <c r="O63" s="222">
        <f t="shared" si="81"/>
        <v>0</v>
      </c>
      <c r="P63" s="6"/>
      <c r="Q63" s="223">
        <f t="shared" si="82"/>
        <v>0</v>
      </c>
      <c r="R63" s="224">
        <f t="shared" si="83"/>
        <v>0</v>
      </c>
      <c r="S63" s="222">
        <f t="shared" si="84"/>
        <v>0</v>
      </c>
      <c r="T63" s="6"/>
      <c r="U63" s="247"/>
      <c r="V63" s="58"/>
      <c r="W63" s="250"/>
      <c r="X63" s="740"/>
      <c r="Y63" s="41"/>
      <c r="Z63" s="41"/>
      <c r="AA63" s="41"/>
    </row>
    <row r="64" spans="1:27" s="152" customFormat="1" ht="12" customHeight="1" x14ac:dyDescent="0.2">
      <c r="A64" s="57"/>
      <c r="B64" s="699" t="s">
        <v>22</v>
      </c>
      <c r="C64" s="621"/>
      <c r="D64" s="632"/>
      <c r="E64" s="40">
        <f t="shared" si="76"/>
        <v>0</v>
      </c>
      <c r="F64" s="15"/>
      <c r="G64" s="677"/>
      <c r="H64" s="688"/>
      <c r="I64" s="222">
        <f t="shared" si="77"/>
        <v>0</v>
      </c>
      <c r="J64" s="247"/>
      <c r="K64" s="688"/>
      <c r="L64" s="222">
        <f t="shared" si="78"/>
        <v>0</v>
      </c>
      <c r="M64" s="223">
        <f t="shared" si="79"/>
        <v>0</v>
      </c>
      <c r="N64" s="224">
        <f t="shared" si="80"/>
        <v>0</v>
      </c>
      <c r="O64" s="222">
        <f t="shared" si="81"/>
        <v>0</v>
      </c>
      <c r="P64" s="6"/>
      <c r="Q64" s="223">
        <f t="shared" si="82"/>
        <v>0</v>
      </c>
      <c r="R64" s="224">
        <f t="shared" si="83"/>
        <v>0</v>
      </c>
      <c r="S64" s="222">
        <f t="shared" si="84"/>
        <v>0</v>
      </c>
      <c r="T64" s="6"/>
      <c r="U64" s="247"/>
      <c r="V64" s="58"/>
      <c r="W64" s="250"/>
      <c r="X64" s="740"/>
      <c r="Y64" s="41"/>
      <c r="Z64" s="41"/>
      <c r="AA64" s="41"/>
    </row>
    <row r="65" spans="1:27" s="152" customFormat="1" ht="12" customHeight="1" x14ac:dyDescent="0.2">
      <c r="A65" s="57"/>
      <c r="B65" s="699" t="s">
        <v>22</v>
      </c>
      <c r="C65" s="621"/>
      <c r="D65" s="632"/>
      <c r="E65" s="40">
        <f t="shared" si="76"/>
        <v>0</v>
      </c>
      <c r="F65" s="15"/>
      <c r="G65" s="677"/>
      <c r="H65" s="688"/>
      <c r="I65" s="222">
        <f t="shared" si="77"/>
        <v>0</v>
      </c>
      <c r="J65" s="247"/>
      <c r="K65" s="688"/>
      <c r="L65" s="222">
        <f t="shared" si="78"/>
        <v>0</v>
      </c>
      <c r="M65" s="223">
        <f t="shared" si="79"/>
        <v>0</v>
      </c>
      <c r="N65" s="224">
        <f t="shared" si="80"/>
        <v>0</v>
      </c>
      <c r="O65" s="222">
        <f t="shared" si="81"/>
        <v>0</v>
      </c>
      <c r="P65" s="6"/>
      <c r="Q65" s="223">
        <f t="shared" si="82"/>
        <v>0</v>
      </c>
      <c r="R65" s="224">
        <f t="shared" si="83"/>
        <v>0</v>
      </c>
      <c r="S65" s="222">
        <f t="shared" si="84"/>
        <v>0</v>
      </c>
      <c r="T65" s="6"/>
      <c r="U65" s="247"/>
      <c r="V65" s="58"/>
      <c r="W65" s="250"/>
      <c r="X65" s="741"/>
      <c r="Y65" s="41"/>
      <c r="Z65" s="41"/>
      <c r="AA65" s="41"/>
    </row>
    <row r="66" spans="1:27" ht="12" customHeight="1" x14ac:dyDescent="0.2">
      <c r="A66" s="59"/>
      <c r="B66" s="60"/>
      <c r="C66" s="671"/>
      <c r="D66" s="406"/>
      <c r="E66" s="280"/>
      <c r="G66" s="671"/>
      <c r="H66" s="406"/>
      <c r="I66" s="280"/>
      <c r="J66" s="244"/>
      <c r="K66" s="406"/>
      <c r="L66" s="280"/>
      <c r="M66" s="244"/>
      <c r="N66" s="268"/>
      <c r="O66" s="280"/>
      <c r="P66" s="81"/>
      <c r="Q66" s="402"/>
      <c r="R66" s="81"/>
      <c r="S66" s="87"/>
      <c r="T66" s="6"/>
      <c r="U66" s="244"/>
      <c r="V66" s="62"/>
      <c r="W66" s="280"/>
      <c r="X66" s="60"/>
    </row>
    <row r="67" spans="1:27" s="145" customFormat="1" ht="18" customHeight="1" x14ac:dyDescent="0.2">
      <c r="A67" s="403" t="s">
        <v>30</v>
      </c>
      <c r="B67" s="404"/>
      <c r="C67" s="556"/>
      <c r="D67" s="559"/>
      <c r="E67" s="28">
        <f>SUM(E68:E77)</f>
        <v>0</v>
      </c>
      <c r="F67" s="15"/>
      <c r="G67" s="556"/>
      <c r="H67" s="559"/>
      <c r="I67" s="28">
        <f>SUM(I68:I77)</f>
        <v>0</v>
      </c>
      <c r="J67" s="556"/>
      <c r="K67" s="559"/>
      <c r="L67" s="28">
        <f>SUM(L68:L77)</f>
        <v>0</v>
      </c>
      <c r="M67" s="556"/>
      <c r="N67" s="559"/>
      <c r="O67" s="28">
        <f>SUM(O68:O77)</f>
        <v>0</v>
      </c>
      <c r="P67" s="29"/>
      <c r="Q67" s="556"/>
      <c r="R67" s="558"/>
      <c r="S67" s="28">
        <f t="shared" ref="S67:S72" si="85">O67-W67</f>
        <v>-8400</v>
      </c>
      <c r="T67" s="29"/>
      <c r="U67" s="556"/>
      <c r="V67" s="559"/>
      <c r="W67" s="28">
        <f>SUM(W68:W77)</f>
        <v>8400</v>
      </c>
      <c r="X67" s="744" t="s">
        <v>242</v>
      </c>
    </row>
    <row r="68" spans="1:27" ht="12" customHeight="1" x14ac:dyDescent="0.2">
      <c r="A68" s="369"/>
      <c r="B68" s="89" t="s">
        <v>106</v>
      </c>
      <c r="C68" s="606"/>
      <c r="D68" s="92"/>
      <c r="E68" s="50">
        <f t="shared" ref="E68:E71" si="86">C68*D68</f>
        <v>0</v>
      </c>
      <c r="G68" s="606"/>
      <c r="H68" s="92"/>
      <c r="I68" s="50">
        <f t="shared" ref="I68:I71" si="87">G68*H68</f>
        <v>0</v>
      </c>
      <c r="J68" s="93"/>
      <c r="K68" s="92"/>
      <c r="L68" s="50">
        <f t="shared" ref="L68:L71" si="88">J68*K68</f>
        <v>0</v>
      </c>
      <c r="M68" s="93">
        <f t="shared" ref="M68:O71" si="89">G68+J68</f>
        <v>0</v>
      </c>
      <c r="N68" s="94">
        <f t="shared" si="89"/>
        <v>0</v>
      </c>
      <c r="O68" s="90">
        <f t="shared" si="89"/>
        <v>0</v>
      </c>
      <c r="P68" s="6"/>
      <c r="Q68" s="51">
        <f t="shared" ref="Q68:R72" si="90">M68-U68</f>
        <v>-6000</v>
      </c>
      <c r="R68" s="52">
        <f t="shared" si="90"/>
        <v>-1</v>
      </c>
      <c r="S68" s="50">
        <f t="shared" si="85"/>
        <v>-6000</v>
      </c>
      <c r="T68" s="6"/>
      <c r="U68" s="93">
        <v>6000</v>
      </c>
      <c r="V68" s="94">
        <v>1</v>
      </c>
      <c r="W68" s="392">
        <f>V68*U68</f>
        <v>6000</v>
      </c>
      <c r="X68" s="70"/>
    </row>
    <row r="69" spans="1:27" ht="12" customHeight="1" x14ac:dyDescent="0.2">
      <c r="A69" s="88"/>
      <c r="B69" s="89" t="s">
        <v>33</v>
      </c>
      <c r="C69" s="410"/>
      <c r="D69" s="104"/>
      <c r="E69" s="50">
        <f t="shared" si="86"/>
        <v>0</v>
      </c>
      <c r="G69" s="410"/>
      <c r="H69" s="104"/>
      <c r="I69" s="50">
        <f t="shared" si="87"/>
        <v>0</v>
      </c>
      <c r="J69" s="51"/>
      <c r="K69" s="104"/>
      <c r="L69" s="50">
        <f t="shared" si="88"/>
        <v>0</v>
      </c>
      <c r="M69" s="93">
        <f t="shared" si="89"/>
        <v>0</v>
      </c>
      <c r="N69" s="94">
        <f t="shared" si="89"/>
        <v>0</v>
      </c>
      <c r="O69" s="90">
        <f t="shared" si="89"/>
        <v>0</v>
      </c>
      <c r="P69" s="6"/>
      <c r="Q69" s="51">
        <f t="shared" si="90"/>
        <v>-150</v>
      </c>
      <c r="R69" s="52">
        <f t="shared" si="90"/>
        <v>-1</v>
      </c>
      <c r="S69" s="50">
        <f t="shared" si="85"/>
        <v>-150</v>
      </c>
      <c r="T69" s="6"/>
      <c r="U69" s="51">
        <v>150</v>
      </c>
      <c r="V69" s="52">
        <v>1</v>
      </c>
      <c r="W69" s="392">
        <f>V69*U69</f>
        <v>150</v>
      </c>
      <c r="X69" s="85"/>
    </row>
    <row r="70" spans="1:27" ht="12" customHeight="1" x14ac:dyDescent="0.2">
      <c r="A70" s="88"/>
      <c r="B70" s="89" t="s">
        <v>34</v>
      </c>
      <c r="C70" s="410"/>
      <c r="D70" s="104"/>
      <c r="E70" s="50">
        <f t="shared" si="86"/>
        <v>0</v>
      </c>
      <c r="G70" s="410"/>
      <c r="H70" s="104"/>
      <c r="I70" s="50">
        <f t="shared" si="87"/>
        <v>0</v>
      </c>
      <c r="J70" s="51"/>
      <c r="K70" s="104"/>
      <c r="L70" s="50">
        <f t="shared" si="88"/>
        <v>0</v>
      </c>
      <c r="M70" s="93">
        <f t="shared" si="89"/>
        <v>0</v>
      </c>
      <c r="N70" s="94">
        <f t="shared" si="89"/>
        <v>0</v>
      </c>
      <c r="O70" s="90">
        <f t="shared" si="89"/>
        <v>0</v>
      </c>
      <c r="P70" s="6"/>
      <c r="Q70" s="51">
        <f t="shared" si="90"/>
        <v>-250</v>
      </c>
      <c r="R70" s="52">
        <f t="shared" si="90"/>
        <v>-1</v>
      </c>
      <c r="S70" s="50">
        <f t="shared" si="85"/>
        <v>-250</v>
      </c>
      <c r="T70" s="6"/>
      <c r="U70" s="51">
        <v>250</v>
      </c>
      <c r="V70" s="52">
        <v>1</v>
      </c>
      <c r="W70" s="392">
        <f>V70*U70</f>
        <v>250</v>
      </c>
      <c r="X70" s="85"/>
    </row>
    <row r="71" spans="1:27" ht="12" customHeight="1" x14ac:dyDescent="0.2">
      <c r="A71" s="369"/>
      <c r="B71" s="89" t="s">
        <v>94</v>
      </c>
      <c r="C71" s="410"/>
      <c r="D71" s="104"/>
      <c r="E71" s="50">
        <f t="shared" si="86"/>
        <v>0</v>
      </c>
      <c r="G71" s="410"/>
      <c r="H71" s="104"/>
      <c r="I71" s="50">
        <f t="shared" si="87"/>
        <v>0</v>
      </c>
      <c r="J71" s="51"/>
      <c r="K71" s="104"/>
      <c r="L71" s="50">
        <f t="shared" si="88"/>
        <v>0</v>
      </c>
      <c r="M71" s="93">
        <f t="shared" si="89"/>
        <v>0</v>
      </c>
      <c r="N71" s="94">
        <f t="shared" si="89"/>
        <v>0</v>
      </c>
      <c r="O71" s="90">
        <f t="shared" si="89"/>
        <v>0</v>
      </c>
      <c r="P71" s="6"/>
      <c r="Q71" s="51">
        <f t="shared" si="90"/>
        <v>-1000</v>
      </c>
      <c r="R71" s="52">
        <f t="shared" si="90"/>
        <v>-2</v>
      </c>
      <c r="S71" s="50">
        <f t="shared" si="85"/>
        <v>-2000</v>
      </c>
      <c r="T71" s="6"/>
      <c r="U71" s="51">
        <v>1000</v>
      </c>
      <c r="V71" s="268">
        <v>2</v>
      </c>
      <c r="W71" s="392">
        <f>V71*U71</f>
        <v>2000</v>
      </c>
      <c r="X71" s="85"/>
    </row>
    <row r="72" spans="1:27" s="152" customFormat="1" ht="12" customHeight="1" x14ac:dyDescent="0.2">
      <c r="A72" s="57"/>
      <c r="B72" s="699" t="s">
        <v>22</v>
      </c>
      <c r="C72" s="621"/>
      <c r="D72" s="632"/>
      <c r="E72" s="40">
        <f t="shared" ref="E72" si="91">C72*D72</f>
        <v>0</v>
      </c>
      <c r="F72" s="6"/>
      <c r="G72" s="677"/>
      <c r="H72" s="688"/>
      <c r="I72" s="222">
        <f t="shared" ref="I72" si="92">G72*H72</f>
        <v>0</v>
      </c>
      <c r="J72" s="247"/>
      <c r="K72" s="688"/>
      <c r="L72" s="222">
        <f t="shared" ref="L72" si="93">J72*K72</f>
        <v>0</v>
      </c>
      <c r="M72" s="223">
        <f t="shared" ref="M72:O72" si="94">G72+J72</f>
        <v>0</v>
      </c>
      <c r="N72" s="224">
        <f t="shared" si="94"/>
        <v>0</v>
      </c>
      <c r="O72" s="222">
        <f t="shared" si="94"/>
        <v>0</v>
      </c>
      <c r="P72" s="6"/>
      <c r="Q72" s="42">
        <f t="shared" si="90"/>
        <v>0</v>
      </c>
      <c r="R72" s="43">
        <f t="shared" si="90"/>
        <v>0</v>
      </c>
      <c r="S72" s="40">
        <f t="shared" si="85"/>
        <v>0</v>
      </c>
      <c r="T72" s="6"/>
      <c r="U72" s="247"/>
      <c r="V72" s="58"/>
      <c r="W72" s="250"/>
      <c r="X72" s="740"/>
      <c r="Y72" s="41"/>
      <c r="Z72" s="41"/>
      <c r="AA72" s="41"/>
    </row>
    <row r="73" spans="1:27" s="152" customFormat="1" ht="12" customHeight="1" x14ac:dyDescent="0.2">
      <c r="A73" s="57"/>
      <c r="B73" s="699" t="s">
        <v>22</v>
      </c>
      <c r="C73" s="621"/>
      <c r="D73" s="632"/>
      <c r="E73" s="40">
        <f t="shared" ref="E73:E76" si="95">C73*D73</f>
        <v>0</v>
      </c>
      <c r="F73" s="6"/>
      <c r="G73" s="677"/>
      <c r="H73" s="688"/>
      <c r="I73" s="222">
        <f t="shared" ref="I73:I76" si="96">G73*H73</f>
        <v>0</v>
      </c>
      <c r="J73" s="247"/>
      <c r="K73" s="688"/>
      <c r="L73" s="222">
        <f t="shared" ref="L73:L76" si="97">J73*K73</f>
        <v>0</v>
      </c>
      <c r="M73" s="223">
        <f t="shared" ref="M73:M76" si="98">G73+J73</f>
        <v>0</v>
      </c>
      <c r="N73" s="224">
        <f t="shared" ref="N73:N76" si="99">H73+K73</f>
        <v>0</v>
      </c>
      <c r="O73" s="222">
        <f t="shared" ref="O73:O76" si="100">I73+L73</f>
        <v>0</v>
      </c>
      <c r="P73" s="6"/>
      <c r="Q73" s="42">
        <f t="shared" ref="Q73:Q76" si="101">M73-U73</f>
        <v>0</v>
      </c>
      <c r="R73" s="43">
        <f t="shared" ref="R73:R76" si="102">N73-V73</f>
        <v>0</v>
      </c>
      <c r="S73" s="40">
        <f t="shared" ref="S73:S76" si="103">O73-W73</f>
        <v>0</v>
      </c>
      <c r="T73" s="6"/>
      <c r="U73" s="247"/>
      <c r="V73" s="58"/>
      <c r="W73" s="250"/>
      <c r="X73" s="740"/>
      <c r="Y73" s="41"/>
      <c r="Z73" s="41"/>
      <c r="AA73" s="41"/>
    </row>
    <row r="74" spans="1:27" s="152" customFormat="1" ht="12" customHeight="1" x14ac:dyDescent="0.2">
      <c r="A74" s="57"/>
      <c r="B74" s="699" t="s">
        <v>22</v>
      </c>
      <c r="C74" s="621"/>
      <c r="D74" s="632"/>
      <c r="E74" s="40">
        <f t="shared" si="95"/>
        <v>0</v>
      </c>
      <c r="F74" s="6"/>
      <c r="G74" s="677"/>
      <c r="H74" s="688"/>
      <c r="I74" s="222">
        <f t="shared" si="96"/>
        <v>0</v>
      </c>
      <c r="J74" s="247"/>
      <c r="K74" s="688"/>
      <c r="L74" s="222">
        <f t="shared" si="97"/>
        <v>0</v>
      </c>
      <c r="M74" s="223">
        <f t="shared" si="98"/>
        <v>0</v>
      </c>
      <c r="N74" s="224">
        <f t="shared" si="99"/>
        <v>0</v>
      </c>
      <c r="O74" s="222">
        <f t="shared" si="100"/>
        <v>0</v>
      </c>
      <c r="P74" s="6"/>
      <c r="Q74" s="42">
        <f t="shared" si="101"/>
        <v>0</v>
      </c>
      <c r="R74" s="43">
        <f t="shared" si="102"/>
        <v>0</v>
      </c>
      <c r="S74" s="40">
        <f t="shared" si="103"/>
        <v>0</v>
      </c>
      <c r="T74" s="6"/>
      <c r="U74" s="247"/>
      <c r="V74" s="58"/>
      <c r="W74" s="250"/>
      <c r="X74" s="740"/>
      <c r="Y74" s="41"/>
      <c r="Z74" s="41"/>
      <c r="AA74" s="41"/>
    </row>
    <row r="75" spans="1:27" s="152" customFormat="1" ht="12" customHeight="1" x14ac:dyDescent="0.2">
      <c r="A75" s="57"/>
      <c r="B75" s="699" t="s">
        <v>22</v>
      </c>
      <c r="C75" s="621"/>
      <c r="D75" s="632"/>
      <c r="E75" s="40">
        <f t="shared" si="95"/>
        <v>0</v>
      </c>
      <c r="F75" s="6"/>
      <c r="G75" s="677"/>
      <c r="H75" s="688"/>
      <c r="I75" s="222">
        <f t="shared" si="96"/>
        <v>0</v>
      </c>
      <c r="J75" s="247"/>
      <c r="K75" s="688"/>
      <c r="L75" s="222">
        <f t="shared" si="97"/>
        <v>0</v>
      </c>
      <c r="M75" s="223">
        <f t="shared" si="98"/>
        <v>0</v>
      </c>
      <c r="N75" s="224">
        <f t="shared" si="99"/>
        <v>0</v>
      </c>
      <c r="O75" s="222">
        <f t="shared" si="100"/>
        <v>0</v>
      </c>
      <c r="P75" s="6"/>
      <c r="Q75" s="42">
        <f t="shared" si="101"/>
        <v>0</v>
      </c>
      <c r="R75" s="43">
        <f t="shared" si="102"/>
        <v>0</v>
      </c>
      <c r="S75" s="40">
        <f t="shared" si="103"/>
        <v>0</v>
      </c>
      <c r="T75" s="6"/>
      <c r="U75" s="247"/>
      <c r="V75" s="58"/>
      <c r="W75" s="250"/>
      <c r="X75" s="740"/>
      <c r="Y75" s="41"/>
      <c r="Z75" s="41"/>
      <c r="AA75" s="41"/>
    </row>
    <row r="76" spans="1:27" s="152" customFormat="1" ht="12" customHeight="1" x14ac:dyDescent="0.2">
      <c r="A76" s="57"/>
      <c r="B76" s="699" t="s">
        <v>22</v>
      </c>
      <c r="C76" s="621"/>
      <c r="D76" s="632"/>
      <c r="E76" s="40">
        <f t="shared" si="95"/>
        <v>0</v>
      </c>
      <c r="F76" s="6"/>
      <c r="G76" s="677"/>
      <c r="H76" s="688"/>
      <c r="I76" s="222">
        <f t="shared" si="96"/>
        <v>0</v>
      </c>
      <c r="J76" s="247"/>
      <c r="K76" s="688"/>
      <c r="L76" s="222">
        <f t="shared" si="97"/>
        <v>0</v>
      </c>
      <c r="M76" s="223">
        <f t="shared" si="98"/>
        <v>0</v>
      </c>
      <c r="N76" s="224">
        <f t="shared" si="99"/>
        <v>0</v>
      </c>
      <c r="O76" s="222">
        <f t="shared" si="100"/>
        <v>0</v>
      </c>
      <c r="P76" s="6"/>
      <c r="Q76" s="42">
        <f t="shared" si="101"/>
        <v>0</v>
      </c>
      <c r="R76" s="43">
        <f t="shared" si="102"/>
        <v>0</v>
      </c>
      <c r="S76" s="40">
        <f t="shared" si="103"/>
        <v>0</v>
      </c>
      <c r="T76" s="6"/>
      <c r="U76" s="247"/>
      <c r="V76" s="58"/>
      <c r="W76" s="250"/>
      <c r="X76" s="741"/>
      <c r="Y76" s="41"/>
      <c r="Z76" s="41"/>
      <c r="AA76" s="41"/>
    </row>
    <row r="77" spans="1:27" ht="12" customHeight="1" x14ac:dyDescent="0.2">
      <c r="A77" s="59"/>
      <c r="B77" s="60"/>
      <c r="C77" s="671"/>
      <c r="D77" s="406"/>
      <c r="E77" s="280"/>
      <c r="G77" s="671"/>
      <c r="H77" s="406"/>
      <c r="I77" s="280"/>
      <c r="J77" s="244"/>
      <c r="K77" s="406"/>
      <c r="L77" s="280"/>
      <c r="M77" s="244"/>
      <c r="N77" s="268"/>
      <c r="O77" s="280"/>
      <c r="P77" s="81"/>
      <c r="Q77" s="402"/>
      <c r="R77" s="81"/>
      <c r="S77" s="87"/>
      <c r="T77" s="81"/>
      <c r="U77" s="244"/>
      <c r="V77" s="62"/>
      <c r="W77" s="280"/>
      <c r="X77" s="60"/>
    </row>
    <row r="78" spans="1:27" s="145" customFormat="1" ht="18" customHeight="1" x14ac:dyDescent="0.2">
      <c r="A78" s="403" t="s">
        <v>35</v>
      </c>
      <c r="B78" s="404"/>
      <c r="C78" s="556"/>
      <c r="D78" s="559"/>
      <c r="E78" s="28">
        <f>SUM(E79:E85)</f>
        <v>0</v>
      </c>
      <c r="F78" s="15"/>
      <c r="G78" s="556"/>
      <c r="H78" s="559"/>
      <c r="I78" s="28">
        <f>SUM(I79:I85)</f>
        <v>0</v>
      </c>
      <c r="J78" s="556"/>
      <c r="K78" s="559"/>
      <c r="L78" s="28">
        <f>SUM(L79:L85)</f>
        <v>0</v>
      </c>
      <c r="M78" s="556"/>
      <c r="N78" s="559"/>
      <c r="O78" s="28">
        <f>SUM(O79:O85)</f>
        <v>0</v>
      </c>
      <c r="P78" s="29"/>
      <c r="Q78" s="556"/>
      <c r="R78" s="558"/>
      <c r="S78" s="28">
        <f>O78-W78</f>
        <v>-2680</v>
      </c>
      <c r="T78" s="29"/>
      <c r="U78" s="556"/>
      <c r="V78" s="559"/>
      <c r="W78" s="28">
        <f>SUM(W79:W85)</f>
        <v>2680</v>
      </c>
      <c r="X78" s="65"/>
    </row>
    <row r="79" spans="1:27" ht="12" customHeight="1" x14ac:dyDescent="0.2">
      <c r="A79" s="88"/>
      <c r="B79" s="89" t="s">
        <v>36</v>
      </c>
      <c r="C79" s="606"/>
      <c r="D79" s="92"/>
      <c r="E79" s="50">
        <f>C79*D79</f>
        <v>0</v>
      </c>
      <c r="G79" s="606"/>
      <c r="H79" s="92"/>
      <c r="I79" s="50">
        <f>G79*H79</f>
        <v>0</v>
      </c>
      <c r="J79" s="93"/>
      <c r="K79" s="92"/>
      <c r="L79" s="50">
        <f>J79*K79</f>
        <v>0</v>
      </c>
      <c r="M79" s="93">
        <f t="shared" ref="M79:O79" si="104">G79+J79</f>
        <v>0</v>
      </c>
      <c r="N79" s="94">
        <f t="shared" si="104"/>
        <v>0</v>
      </c>
      <c r="O79" s="90">
        <f t="shared" si="104"/>
        <v>0</v>
      </c>
      <c r="P79" s="6"/>
      <c r="Q79" s="51">
        <f>M79-U79</f>
        <v>-2680</v>
      </c>
      <c r="R79" s="52">
        <f>N79-V79</f>
        <v>-1</v>
      </c>
      <c r="S79" s="50">
        <f>O79-W79</f>
        <v>-2680</v>
      </c>
      <c r="T79" s="81"/>
      <c r="U79" s="93">
        <f>IF(W155&lt;400,2680,2680+(W155-400)*5.75)</f>
        <v>2680</v>
      </c>
      <c r="V79" s="62">
        <v>1</v>
      </c>
      <c r="W79" s="392">
        <f>V79*U79</f>
        <v>2680</v>
      </c>
      <c r="X79" s="85"/>
    </row>
    <row r="80" spans="1:27" s="152" customFormat="1" ht="12" customHeight="1" x14ac:dyDescent="0.2">
      <c r="A80" s="57"/>
      <c r="B80" s="699" t="s">
        <v>22</v>
      </c>
      <c r="C80" s="621"/>
      <c r="D80" s="632"/>
      <c r="E80" s="40">
        <f t="shared" ref="E80" si="105">C80*D80</f>
        <v>0</v>
      </c>
      <c r="F80" s="6"/>
      <c r="G80" s="677"/>
      <c r="H80" s="688"/>
      <c r="I80" s="222">
        <f t="shared" ref="I80" si="106">G80*H80</f>
        <v>0</v>
      </c>
      <c r="J80" s="247"/>
      <c r="K80" s="688"/>
      <c r="L80" s="222">
        <f t="shared" ref="L80" si="107">J80*K80</f>
        <v>0</v>
      </c>
      <c r="M80" s="223">
        <f t="shared" ref="M80" si="108">G80+J80</f>
        <v>0</v>
      </c>
      <c r="N80" s="224">
        <f t="shared" ref="N80" si="109">H80+K80</f>
        <v>0</v>
      </c>
      <c r="O80" s="222">
        <f t="shared" ref="O80" si="110">I80+L80</f>
        <v>0</v>
      </c>
      <c r="P80" s="6"/>
      <c r="Q80" s="42">
        <f>M80-U80</f>
        <v>0</v>
      </c>
      <c r="R80" s="43">
        <f>N80-V80</f>
        <v>0</v>
      </c>
      <c r="S80" s="40">
        <f>O80-W80</f>
        <v>0</v>
      </c>
      <c r="T80" s="6"/>
      <c r="U80" s="247"/>
      <c r="V80" s="58"/>
      <c r="W80" s="250"/>
      <c r="X80" s="740"/>
      <c r="Y80" s="41"/>
      <c r="Z80" s="41"/>
      <c r="AA80" s="41"/>
    </row>
    <row r="81" spans="1:27" s="152" customFormat="1" ht="12" customHeight="1" x14ac:dyDescent="0.2">
      <c r="A81" s="57"/>
      <c r="B81" s="699" t="s">
        <v>22</v>
      </c>
      <c r="C81" s="621"/>
      <c r="D81" s="632"/>
      <c r="E81" s="40">
        <f t="shared" ref="E81:E84" si="111">C81*D81</f>
        <v>0</v>
      </c>
      <c r="F81" s="6"/>
      <c r="G81" s="677"/>
      <c r="H81" s="688"/>
      <c r="I81" s="222">
        <f t="shared" ref="I81:I84" si="112">G81*H81</f>
        <v>0</v>
      </c>
      <c r="J81" s="247"/>
      <c r="K81" s="688"/>
      <c r="L81" s="222">
        <f t="shared" ref="L81:L84" si="113">J81*K81</f>
        <v>0</v>
      </c>
      <c r="M81" s="223">
        <f t="shared" ref="M81:M84" si="114">G81+J81</f>
        <v>0</v>
      </c>
      <c r="N81" s="224">
        <f t="shared" ref="N81:N84" si="115">H81+K81</f>
        <v>0</v>
      </c>
      <c r="O81" s="222">
        <f t="shared" ref="O81:O84" si="116">I81+L81</f>
        <v>0</v>
      </c>
      <c r="P81" s="6"/>
      <c r="Q81" s="42">
        <f t="shared" ref="Q81:Q84" si="117">M81-U81</f>
        <v>0</v>
      </c>
      <c r="R81" s="43">
        <f t="shared" ref="R81:R84" si="118">N81-V81</f>
        <v>0</v>
      </c>
      <c r="S81" s="40">
        <f t="shared" ref="S81:S84" si="119">O81-W81</f>
        <v>0</v>
      </c>
      <c r="T81" s="6"/>
      <c r="U81" s="247"/>
      <c r="V81" s="58"/>
      <c r="W81" s="250"/>
      <c r="X81" s="740"/>
      <c r="Y81" s="41"/>
      <c r="Z81" s="41"/>
      <c r="AA81" s="41"/>
    </row>
    <row r="82" spans="1:27" s="152" customFormat="1" ht="12" customHeight="1" x14ac:dyDescent="0.2">
      <c r="A82" s="57"/>
      <c r="B82" s="699" t="s">
        <v>22</v>
      </c>
      <c r="C82" s="621"/>
      <c r="D82" s="632"/>
      <c r="E82" s="40">
        <f t="shared" si="111"/>
        <v>0</v>
      </c>
      <c r="F82" s="6"/>
      <c r="G82" s="677"/>
      <c r="H82" s="688"/>
      <c r="I82" s="222">
        <f t="shared" si="112"/>
        <v>0</v>
      </c>
      <c r="J82" s="247"/>
      <c r="K82" s="688"/>
      <c r="L82" s="222">
        <f t="shared" si="113"/>
        <v>0</v>
      </c>
      <c r="M82" s="223">
        <f t="shared" si="114"/>
        <v>0</v>
      </c>
      <c r="N82" s="224">
        <f t="shared" si="115"/>
        <v>0</v>
      </c>
      <c r="O82" s="222">
        <f t="shared" si="116"/>
        <v>0</v>
      </c>
      <c r="P82" s="6"/>
      <c r="Q82" s="42">
        <f t="shared" si="117"/>
        <v>0</v>
      </c>
      <c r="R82" s="43">
        <f t="shared" si="118"/>
        <v>0</v>
      </c>
      <c r="S82" s="40">
        <f t="shared" si="119"/>
        <v>0</v>
      </c>
      <c r="T82" s="6"/>
      <c r="U82" s="247"/>
      <c r="V82" s="58"/>
      <c r="W82" s="250"/>
      <c r="X82" s="740"/>
      <c r="Y82" s="41"/>
      <c r="Z82" s="41"/>
      <c r="AA82" s="41"/>
    </row>
    <row r="83" spans="1:27" s="152" customFormat="1" ht="12" customHeight="1" x14ac:dyDescent="0.2">
      <c r="A83" s="57"/>
      <c r="B83" s="699" t="s">
        <v>22</v>
      </c>
      <c r="C83" s="621"/>
      <c r="D83" s="632"/>
      <c r="E83" s="40">
        <f t="shared" si="111"/>
        <v>0</v>
      </c>
      <c r="F83" s="6"/>
      <c r="G83" s="677"/>
      <c r="H83" s="688"/>
      <c r="I83" s="222">
        <f t="shared" si="112"/>
        <v>0</v>
      </c>
      <c r="J83" s="247"/>
      <c r="K83" s="688"/>
      <c r="L83" s="222">
        <f t="shared" si="113"/>
        <v>0</v>
      </c>
      <c r="M83" s="223">
        <f t="shared" si="114"/>
        <v>0</v>
      </c>
      <c r="N83" s="224">
        <f t="shared" si="115"/>
        <v>0</v>
      </c>
      <c r="O83" s="222">
        <f t="shared" si="116"/>
        <v>0</v>
      </c>
      <c r="P83" s="6"/>
      <c r="Q83" s="42">
        <f t="shared" si="117"/>
        <v>0</v>
      </c>
      <c r="R83" s="43">
        <f t="shared" si="118"/>
        <v>0</v>
      </c>
      <c r="S83" s="40">
        <f t="shared" si="119"/>
        <v>0</v>
      </c>
      <c r="T83" s="6"/>
      <c r="U83" s="247"/>
      <c r="V83" s="58"/>
      <c r="W83" s="250"/>
      <c r="X83" s="740"/>
      <c r="Y83" s="41"/>
      <c r="Z83" s="41"/>
      <c r="AA83" s="41"/>
    </row>
    <row r="84" spans="1:27" s="152" customFormat="1" ht="12" customHeight="1" x14ac:dyDescent="0.2">
      <c r="A84" s="57"/>
      <c r="B84" s="699" t="s">
        <v>22</v>
      </c>
      <c r="C84" s="621"/>
      <c r="D84" s="632"/>
      <c r="E84" s="40">
        <f t="shared" si="111"/>
        <v>0</v>
      </c>
      <c r="F84" s="6"/>
      <c r="G84" s="677"/>
      <c r="H84" s="688"/>
      <c r="I84" s="222">
        <f t="shared" si="112"/>
        <v>0</v>
      </c>
      <c r="J84" s="247"/>
      <c r="K84" s="688"/>
      <c r="L84" s="222">
        <f t="shared" si="113"/>
        <v>0</v>
      </c>
      <c r="M84" s="223">
        <f t="shared" si="114"/>
        <v>0</v>
      </c>
      <c r="N84" s="224">
        <f t="shared" si="115"/>
        <v>0</v>
      </c>
      <c r="O84" s="222">
        <f t="shared" si="116"/>
        <v>0</v>
      </c>
      <c r="P84" s="6"/>
      <c r="Q84" s="42">
        <f t="shared" si="117"/>
        <v>0</v>
      </c>
      <c r="R84" s="43">
        <f t="shared" si="118"/>
        <v>0</v>
      </c>
      <c r="S84" s="40">
        <f t="shared" si="119"/>
        <v>0</v>
      </c>
      <c r="T84" s="6"/>
      <c r="U84" s="247"/>
      <c r="V84" s="58"/>
      <c r="W84" s="250"/>
      <c r="X84" s="740"/>
      <c r="Y84" s="41"/>
      <c r="Z84" s="41"/>
      <c r="AA84" s="41"/>
    </row>
    <row r="85" spans="1:27" ht="12" customHeight="1" x14ac:dyDescent="0.2">
      <c r="A85" s="59"/>
      <c r="B85" s="60"/>
      <c r="C85" s="671"/>
      <c r="D85" s="406"/>
      <c r="E85" s="280"/>
      <c r="G85" s="671"/>
      <c r="H85" s="406"/>
      <c r="I85" s="280"/>
      <c r="J85" s="244"/>
      <c r="K85" s="406"/>
      <c r="L85" s="280"/>
      <c r="M85" s="244"/>
      <c r="N85" s="268"/>
      <c r="O85" s="280"/>
      <c r="P85" s="81"/>
      <c r="Q85" s="402"/>
      <c r="R85" s="81"/>
      <c r="S85" s="87"/>
      <c r="T85" s="81"/>
      <c r="U85" s="244"/>
      <c r="V85" s="62"/>
      <c r="W85" s="280"/>
      <c r="X85" s="85"/>
    </row>
    <row r="86" spans="1:27" s="145" customFormat="1" ht="18" customHeight="1" x14ac:dyDescent="0.2">
      <c r="A86" s="403" t="s">
        <v>37</v>
      </c>
      <c r="B86" s="404"/>
      <c r="C86" s="556"/>
      <c r="D86" s="559"/>
      <c r="E86" s="28">
        <f>SUM(E87:E97)</f>
        <v>0</v>
      </c>
      <c r="F86" s="15"/>
      <c r="G86" s="556"/>
      <c r="H86" s="559"/>
      <c r="I86" s="28">
        <f>SUM(I87:I97)</f>
        <v>0</v>
      </c>
      <c r="J86" s="556"/>
      <c r="K86" s="559"/>
      <c r="L86" s="28">
        <f>SUM(L87:L97)</f>
        <v>0</v>
      </c>
      <c r="M86" s="556"/>
      <c r="N86" s="559"/>
      <c r="O86" s="28">
        <f>SUM(O87:O97)</f>
        <v>0</v>
      </c>
      <c r="P86" s="29"/>
      <c r="Q86" s="556"/>
      <c r="R86" s="558"/>
      <c r="S86" s="28">
        <f t="shared" ref="S86:S92" si="120">O86-W86</f>
        <v>-3600</v>
      </c>
      <c r="T86" s="29"/>
      <c r="U86" s="556"/>
      <c r="V86" s="559"/>
      <c r="W86" s="28">
        <f>SUM(W87:W97)</f>
        <v>3600</v>
      </c>
      <c r="X86" s="65"/>
    </row>
    <row r="87" spans="1:27" ht="12" customHeight="1" x14ac:dyDescent="0.2">
      <c r="A87" s="88"/>
      <c r="B87" s="89" t="s">
        <v>186</v>
      </c>
      <c r="C87" s="606"/>
      <c r="D87" s="92"/>
      <c r="E87" s="50">
        <f t="shared" ref="E87:E91" si="121">C87*D87</f>
        <v>0</v>
      </c>
      <c r="G87" s="606"/>
      <c r="H87" s="92"/>
      <c r="I87" s="50">
        <f t="shared" ref="I87:I91" si="122">G87*H87</f>
        <v>0</v>
      </c>
      <c r="J87" s="93"/>
      <c r="K87" s="92"/>
      <c r="L87" s="50">
        <f t="shared" ref="L87:L91" si="123">J87*K87</f>
        <v>0</v>
      </c>
      <c r="M87" s="93">
        <f t="shared" ref="M87:O91" si="124">G87+J87</f>
        <v>0</v>
      </c>
      <c r="N87" s="94">
        <f t="shared" si="124"/>
        <v>0</v>
      </c>
      <c r="O87" s="90">
        <f t="shared" si="124"/>
        <v>0</v>
      </c>
      <c r="P87" s="6"/>
      <c r="Q87" s="51">
        <f t="shared" ref="Q87:R92" si="125">M87-U87</f>
        <v>0</v>
      </c>
      <c r="R87" s="52">
        <f t="shared" si="125"/>
        <v>-1</v>
      </c>
      <c r="S87" s="50">
        <f t="shared" si="120"/>
        <v>0</v>
      </c>
      <c r="T87" s="81"/>
      <c r="U87" s="93">
        <f>$W$155/2*15</f>
        <v>0</v>
      </c>
      <c r="V87" s="94">
        <v>1</v>
      </c>
      <c r="W87" s="392">
        <f>V87*U87</f>
        <v>0</v>
      </c>
      <c r="X87" s="70" t="s">
        <v>182</v>
      </c>
    </row>
    <row r="88" spans="1:27" ht="12" customHeight="1" x14ac:dyDescent="0.2">
      <c r="A88" s="88"/>
      <c r="B88" s="89" t="s">
        <v>38</v>
      </c>
      <c r="C88" s="410"/>
      <c r="D88" s="104"/>
      <c r="E88" s="50">
        <f t="shared" si="121"/>
        <v>0</v>
      </c>
      <c r="G88" s="410"/>
      <c r="H88" s="104"/>
      <c r="I88" s="50">
        <f t="shared" si="122"/>
        <v>0</v>
      </c>
      <c r="J88" s="51"/>
      <c r="K88" s="104"/>
      <c r="L88" s="50">
        <f t="shared" si="123"/>
        <v>0</v>
      </c>
      <c r="M88" s="93">
        <f t="shared" si="124"/>
        <v>0</v>
      </c>
      <c r="N88" s="94">
        <f t="shared" si="124"/>
        <v>0</v>
      </c>
      <c r="O88" s="90">
        <f t="shared" si="124"/>
        <v>0</v>
      </c>
      <c r="P88" s="6"/>
      <c r="Q88" s="51">
        <f t="shared" si="125"/>
        <v>-1600</v>
      </c>
      <c r="R88" s="52">
        <f t="shared" si="125"/>
        <v>-1</v>
      </c>
      <c r="S88" s="50">
        <f t="shared" si="120"/>
        <v>-1600</v>
      </c>
      <c r="T88" s="6"/>
      <c r="U88" s="51">
        <v>1600</v>
      </c>
      <c r="V88" s="52">
        <v>1</v>
      </c>
      <c r="W88" s="392">
        <f>V88*U88</f>
        <v>1600</v>
      </c>
      <c r="X88" s="85"/>
    </row>
    <row r="89" spans="1:27" ht="12" customHeight="1" x14ac:dyDescent="0.2">
      <c r="A89" s="88"/>
      <c r="B89" s="89" t="s">
        <v>39</v>
      </c>
      <c r="C89" s="410"/>
      <c r="D89" s="104"/>
      <c r="E89" s="50">
        <f t="shared" si="121"/>
        <v>0</v>
      </c>
      <c r="G89" s="410"/>
      <c r="H89" s="104"/>
      <c r="I89" s="50">
        <f t="shared" si="122"/>
        <v>0</v>
      </c>
      <c r="J89" s="51"/>
      <c r="K89" s="104"/>
      <c r="L89" s="50">
        <f t="shared" si="123"/>
        <v>0</v>
      </c>
      <c r="M89" s="93">
        <f t="shared" si="124"/>
        <v>0</v>
      </c>
      <c r="N89" s="94">
        <f t="shared" si="124"/>
        <v>0</v>
      </c>
      <c r="O89" s="90">
        <f t="shared" si="124"/>
        <v>0</v>
      </c>
      <c r="P89" s="6"/>
      <c r="Q89" s="51">
        <f t="shared" si="125"/>
        <v>-200</v>
      </c>
      <c r="R89" s="52">
        <f t="shared" si="125"/>
        <v>-1</v>
      </c>
      <c r="S89" s="50">
        <f t="shared" si="120"/>
        <v>-200</v>
      </c>
      <c r="T89" s="6"/>
      <c r="U89" s="51">
        <f>IF(W155&lt;300,200,300+(W155-300)*0.333)</f>
        <v>200</v>
      </c>
      <c r="V89" s="52">
        <v>1</v>
      </c>
      <c r="W89" s="392">
        <f>V89*U89</f>
        <v>200</v>
      </c>
      <c r="X89" s="85"/>
    </row>
    <row r="90" spans="1:27" ht="12" customHeight="1" x14ac:dyDescent="0.2">
      <c r="A90" s="88"/>
      <c r="B90" s="89" t="s">
        <v>40</v>
      </c>
      <c r="C90" s="410"/>
      <c r="D90" s="104"/>
      <c r="E90" s="50">
        <f t="shared" si="121"/>
        <v>0</v>
      </c>
      <c r="G90" s="410"/>
      <c r="H90" s="104"/>
      <c r="I90" s="50">
        <f t="shared" si="122"/>
        <v>0</v>
      </c>
      <c r="J90" s="51"/>
      <c r="K90" s="104"/>
      <c r="L90" s="50">
        <f t="shared" si="123"/>
        <v>0</v>
      </c>
      <c r="M90" s="93">
        <f t="shared" si="124"/>
        <v>0</v>
      </c>
      <c r="N90" s="94">
        <f t="shared" si="124"/>
        <v>0</v>
      </c>
      <c r="O90" s="90">
        <f t="shared" si="124"/>
        <v>0</v>
      </c>
      <c r="P90" s="6"/>
      <c r="Q90" s="51">
        <f t="shared" si="125"/>
        <v>-1600</v>
      </c>
      <c r="R90" s="52">
        <f t="shared" si="125"/>
        <v>-1</v>
      </c>
      <c r="S90" s="50">
        <f t="shared" si="120"/>
        <v>-1600</v>
      </c>
      <c r="T90" s="6"/>
      <c r="U90" s="51">
        <f>IF($W$155&lt;300,1600,1600+($W$155-300))</f>
        <v>1600</v>
      </c>
      <c r="V90" s="52">
        <v>1</v>
      </c>
      <c r="W90" s="392">
        <f>V90*U90</f>
        <v>1600</v>
      </c>
      <c r="X90" s="73" t="s">
        <v>174</v>
      </c>
    </row>
    <row r="91" spans="1:27" ht="12" customHeight="1" x14ac:dyDescent="0.2">
      <c r="A91" s="88"/>
      <c r="B91" s="89" t="s">
        <v>41</v>
      </c>
      <c r="C91" s="410"/>
      <c r="D91" s="104"/>
      <c r="E91" s="50">
        <f t="shared" si="121"/>
        <v>0</v>
      </c>
      <c r="G91" s="410"/>
      <c r="H91" s="104"/>
      <c r="I91" s="50">
        <f t="shared" si="122"/>
        <v>0</v>
      </c>
      <c r="J91" s="51"/>
      <c r="K91" s="104"/>
      <c r="L91" s="50">
        <f t="shared" si="123"/>
        <v>0</v>
      </c>
      <c r="M91" s="93">
        <f t="shared" si="124"/>
        <v>0</v>
      </c>
      <c r="N91" s="94">
        <f t="shared" si="124"/>
        <v>0</v>
      </c>
      <c r="O91" s="90">
        <f t="shared" si="124"/>
        <v>0</v>
      </c>
      <c r="P91" s="6"/>
      <c r="Q91" s="51">
        <f t="shared" si="125"/>
        <v>-200</v>
      </c>
      <c r="R91" s="52">
        <f t="shared" si="125"/>
        <v>-1</v>
      </c>
      <c r="S91" s="50">
        <f t="shared" si="120"/>
        <v>-200</v>
      </c>
      <c r="T91" s="6"/>
      <c r="U91" s="51">
        <f>IF(W155&lt;400,200,200+(W155-400)*0.25)</f>
        <v>200</v>
      </c>
      <c r="V91" s="268">
        <v>1</v>
      </c>
      <c r="W91" s="392">
        <f>V91*U91</f>
        <v>200</v>
      </c>
      <c r="X91" s="85" t="s">
        <v>267</v>
      </c>
    </row>
    <row r="92" spans="1:27" s="152" customFormat="1" ht="12" customHeight="1" x14ac:dyDescent="0.2">
      <c r="A92" s="57"/>
      <c r="B92" s="699" t="s">
        <v>22</v>
      </c>
      <c r="C92" s="621"/>
      <c r="D92" s="632"/>
      <c r="E92" s="40">
        <f t="shared" ref="E92" si="126">C92*D92</f>
        <v>0</v>
      </c>
      <c r="F92" s="6"/>
      <c r="G92" s="677"/>
      <c r="H92" s="688"/>
      <c r="I92" s="222">
        <f t="shared" ref="I92" si="127">G92*H92</f>
        <v>0</v>
      </c>
      <c r="J92" s="247"/>
      <c r="K92" s="688"/>
      <c r="L92" s="222">
        <f t="shared" ref="L92" si="128">J92*K92</f>
        <v>0</v>
      </c>
      <c r="M92" s="223">
        <f t="shared" ref="M92:O92" si="129">G92+J92</f>
        <v>0</v>
      </c>
      <c r="N92" s="224">
        <f t="shared" si="129"/>
        <v>0</v>
      </c>
      <c r="O92" s="222">
        <f t="shared" si="129"/>
        <v>0</v>
      </c>
      <c r="P92" s="6"/>
      <c r="Q92" s="42">
        <f t="shared" si="125"/>
        <v>0</v>
      </c>
      <c r="R92" s="43">
        <f t="shared" si="125"/>
        <v>0</v>
      </c>
      <c r="S92" s="40">
        <f t="shared" si="120"/>
        <v>0</v>
      </c>
      <c r="T92" s="6"/>
      <c r="U92" s="247"/>
      <c r="V92" s="58"/>
      <c r="W92" s="250"/>
      <c r="X92" s="740"/>
      <c r="Y92" s="41"/>
      <c r="Z92" s="41"/>
      <c r="AA92" s="41"/>
    </row>
    <row r="93" spans="1:27" s="152" customFormat="1" ht="12" customHeight="1" x14ac:dyDescent="0.2">
      <c r="A93" s="57"/>
      <c r="B93" s="699" t="s">
        <v>22</v>
      </c>
      <c r="C93" s="621"/>
      <c r="D93" s="632"/>
      <c r="E93" s="40">
        <f t="shared" ref="E93:E96" si="130">C93*D93</f>
        <v>0</v>
      </c>
      <c r="F93" s="6"/>
      <c r="G93" s="677"/>
      <c r="H93" s="688"/>
      <c r="I93" s="222">
        <f t="shared" ref="I93:I96" si="131">G93*H93</f>
        <v>0</v>
      </c>
      <c r="J93" s="247"/>
      <c r="K93" s="688"/>
      <c r="L93" s="222">
        <f t="shared" ref="L93:L96" si="132">J93*K93</f>
        <v>0</v>
      </c>
      <c r="M93" s="223">
        <f t="shared" ref="M93:M96" si="133">G93+J93</f>
        <v>0</v>
      </c>
      <c r="N93" s="224">
        <f t="shared" ref="N93:N96" si="134">H93+K93</f>
        <v>0</v>
      </c>
      <c r="O93" s="222">
        <f t="shared" ref="O93:O96" si="135">I93+L93</f>
        <v>0</v>
      </c>
      <c r="P93" s="6"/>
      <c r="Q93" s="42">
        <f t="shared" ref="Q93:Q96" si="136">M93-U93</f>
        <v>0</v>
      </c>
      <c r="R93" s="43">
        <f t="shared" ref="R93:R96" si="137">N93-V93</f>
        <v>0</v>
      </c>
      <c r="S93" s="40">
        <f t="shared" ref="S93:S96" si="138">O93-W93</f>
        <v>0</v>
      </c>
      <c r="T93" s="6"/>
      <c r="U93" s="247"/>
      <c r="V93" s="58"/>
      <c r="W93" s="250"/>
      <c r="X93" s="740"/>
      <c r="Y93" s="41"/>
      <c r="Z93" s="41"/>
      <c r="AA93" s="41"/>
    </row>
    <row r="94" spans="1:27" s="152" customFormat="1" ht="12" customHeight="1" x14ac:dyDescent="0.2">
      <c r="A94" s="57"/>
      <c r="B94" s="699" t="s">
        <v>22</v>
      </c>
      <c r="C94" s="621"/>
      <c r="D94" s="632"/>
      <c r="E94" s="40">
        <f t="shared" si="130"/>
        <v>0</v>
      </c>
      <c r="F94" s="6"/>
      <c r="G94" s="677"/>
      <c r="H94" s="688"/>
      <c r="I94" s="222">
        <f t="shared" si="131"/>
        <v>0</v>
      </c>
      <c r="J94" s="247"/>
      <c r="K94" s="688"/>
      <c r="L94" s="222">
        <f t="shared" si="132"/>
        <v>0</v>
      </c>
      <c r="M94" s="223">
        <f t="shared" si="133"/>
        <v>0</v>
      </c>
      <c r="N94" s="224">
        <f t="shared" si="134"/>
        <v>0</v>
      </c>
      <c r="O94" s="222">
        <f t="shared" si="135"/>
        <v>0</v>
      </c>
      <c r="P94" s="6"/>
      <c r="Q94" s="42">
        <f t="shared" si="136"/>
        <v>0</v>
      </c>
      <c r="R94" s="43">
        <f t="shared" si="137"/>
        <v>0</v>
      </c>
      <c r="S94" s="40">
        <f t="shared" si="138"/>
        <v>0</v>
      </c>
      <c r="T94" s="6"/>
      <c r="U94" s="247"/>
      <c r="V94" s="58"/>
      <c r="W94" s="250"/>
      <c r="X94" s="740"/>
      <c r="Y94" s="41"/>
      <c r="Z94" s="41"/>
      <c r="AA94" s="41"/>
    </row>
    <row r="95" spans="1:27" s="152" customFormat="1" ht="12" customHeight="1" x14ac:dyDescent="0.2">
      <c r="A95" s="57"/>
      <c r="B95" s="699" t="s">
        <v>22</v>
      </c>
      <c r="C95" s="621"/>
      <c r="D95" s="632"/>
      <c r="E95" s="40">
        <f t="shared" si="130"/>
        <v>0</v>
      </c>
      <c r="F95" s="6"/>
      <c r="G95" s="677"/>
      <c r="H95" s="688"/>
      <c r="I95" s="222">
        <f t="shared" si="131"/>
        <v>0</v>
      </c>
      <c r="J95" s="247"/>
      <c r="K95" s="688"/>
      <c r="L95" s="222">
        <f t="shared" si="132"/>
        <v>0</v>
      </c>
      <c r="M95" s="223">
        <f t="shared" si="133"/>
        <v>0</v>
      </c>
      <c r="N95" s="224">
        <f t="shared" si="134"/>
        <v>0</v>
      </c>
      <c r="O95" s="222">
        <f t="shared" si="135"/>
        <v>0</v>
      </c>
      <c r="P95" s="6"/>
      <c r="Q95" s="42">
        <f t="shared" si="136"/>
        <v>0</v>
      </c>
      <c r="R95" s="43">
        <f t="shared" si="137"/>
        <v>0</v>
      </c>
      <c r="S95" s="40">
        <f t="shared" si="138"/>
        <v>0</v>
      </c>
      <c r="T95" s="6"/>
      <c r="U95" s="247"/>
      <c r="V95" s="58"/>
      <c r="W95" s="250"/>
      <c r="X95" s="740"/>
      <c r="Y95" s="41"/>
      <c r="Z95" s="41"/>
      <c r="AA95" s="41"/>
    </row>
    <row r="96" spans="1:27" s="152" customFormat="1" ht="12" customHeight="1" x14ac:dyDescent="0.2">
      <c r="A96" s="57"/>
      <c r="B96" s="699" t="s">
        <v>22</v>
      </c>
      <c r="C96" s="621"/>
      <c r="D96" s="632"/>
      <c r="E96" s="40">
        <f t="shared" si="130"/>
        <v>0</v>
      </c>
      <c r="F96" s="6"/>
      <c r="G96" s="677"/>
      <c r="H96" s="688"/>
      <c r="I96" s="222">
        <f t="shared" si="131"/>
        <v>0</v>
      </c>
      <c r="J96" s="247"/>
      <c r="K96" s="688"/>
      <c r="L96" s="222">
        <f t="shared" si="132"/>
        <v>0</v>
      </c>
      <c r="M96" s="223">
        <f t="shared" si="133"/>
        <v>0</v>
      </c>
      <c r="N96" s="224">
        <f t="shared" si="134"/>
        <v>0</v>
      </c>
      <c r="O96" s="222">
        <f t="shared" si="135"/>
        <v>0</v>
      </c>
      <c r="P96" s="6"/>
      <c r="Q96" s="42">
        <f t="shared" si="136"/>
        <v>0</v>
      </c>
      <c r="R96" s="43">
        <f t="shared" si="137"/>
        <v>0</v>
      </c>
      <c r="S96" s="40">
        <f t="shared" si="138"/>
        <v>0</v>
      </c>
      <c r="T96" s="6"/>
      <c r="U96" s="247"/>
      <c r="V96" s="58"/>
      <c r="W96" s="250"/>
      <c r="X96" s="740"/>
      <c r="Y96" s="41"/>
      <c r="Z96" s="41"/>
      <c r="AA96" s="41"/>
    </row>
    <row r="97" spans="1:27" ht="12" customHeight="1" x14ac:dyDescent="0.2">
      <c r="A97" s="59"/>
      <c r="B97" s="60"/>
      <c r="C97" s="671"/>
      <c r="D97" s="406"/>
      <c r="E97" s="407"/>
      <c r="G97" s="671"/>
      <c r="H97" s="406"/>
      <c r="I97" s="407"/>
      <c r="J97" s="244"/>
      <c r="K97" s="406"/>
      <c r="L97" s="407"/>
      <c r="M97" s="244"/>
      <c r="N97" s="268"/>
      <c r="O97" s="407"/>
      <c r="P97" s="312"/>
      <c r="Q97" s="745"/>
      <c r="R97" s="312"/>
      <c r="S97" s="408"/>
      <c r="T97" s="312"/>
      <c r="U97" s="244"/>
      <c r="V97" s="62"/>
      <c r="W97" s="407"/>
      <c r="X97" s="85"/>
    </row>
    <row r="98" spans="1:27" s="145" customFormat="1" ht="18" customHeight="1" x14ac:dyDescent="0.2">
      <c r="A98" s="403" t="s">
        <v>42</v>
      </c>
      <c r="B98" s="404"/>
      <c r="C98" s="565"/>
      <c r="D98" s="559"/>
      <c r="E98" s="28">
        <f>SUM(E99:E107)</f>
        <v>0</v>
      </c>
      <c r="F98" s="15"/>
      <c r="G98" s="565"/>
      <c r="H98" s="559"/>
      <c r="I98" s="28">
        <f>SUM(I99:I107)</f>
        <v>0</v>
      </c>
      <c r="J98" s="565"/>
      <c r="K98" s="559"/>
      <c r="L98" s="28">
        <f>SUM(L99:L107)</f>
        <v>0</v>
      </c>
      <c r="M98" s="565"/>
      <c r="N98" s="559"/>
      <c r="O98" s="28">
        <f>SUM(O99:O107)</f>
        <v>0</v>
      </c>
      <c r="P98" s="29"/>
      <c r="Q98" s="556"/>
      <c r="R98" s="558"/>
      <c r="S98" s="28">
        <f>O98-W98</f>
        <v>-310</v>
      </c>
      <c r="T98" s="29"/>
      <c r="U98" s="565"/>
      <c r="V98" s="559"/>
      <c r="W98" s="28">
        <f>SUM(W99:W107)</f>
        <v>310</v>
      </c>
      <c r="X98" s="65"/>
    </row>
    <row r="99" spans="1:27" ht="12" customHeight="1" x14ac:dyDescent="0.2">
      <c r="A99" s="88"/>
      <c r="B99" s="89" t="s">
        <v>43</v>
      </c>
      <c r="C99" s="644"/>
      <c r="D99" s="104"/>
      <c r="E99" s="50">
        <f t="shared" ref="E99:E101" si="139">C99*D99</f>
        <v>0</v>
      </c>
      <c r="G99" s="644"/>
      <c r="H99" s="104"/>
      <c r="I99" s="50">
        <f t="shared" ref="I99:I101" si="140">G99*H99</f>
        <v>0</v>
      </c>
      <c r="J99" s="101"/>
      <c r="K99" s="104"/>
      <c r="L99" s="50">
        <f t="shared" ref="L99:L101" si="141">J99*K99</f>
        <v>0</v>
      </c>
      <c r="M99" s="93">
        <f t="shared" ref="M99:O101" si="142">G99+J99</f>
        <v>0</v>
      </c>
      <c r="N99" s="94">
        <f t="shared" si="142"/>
        <v>0</v>
      </c>
      <c r="O99" s="90">
        <f t="shared" si="142"/>
        <v>0</v>
      </c>
      <c r="P99" s="6"/>
      <c r="Q99" s="51">
        <f t="shared" ref="Q99:R102" si="143">M99-U99</f>
        <v>-60</v>
      </c>
      <c r="R99" s="52">
        <f t="shared" si="143"/>
        <v>-1</v>
      </c>
      <c r="S99" s="50">
        <f>O99-W99</f>
        <v>-60</v>
      </c>
      <c r="T99" s="6"/>
      <c r="U99" s="51">
        <v>60</v>
      </c>
      <c r="V99" s="52">
        <v>1</v>
      </c>
      <c r="W99" s="392">
        <f>V99*U99</f>
        <v>60</v>
      </c>
      <c r="X99" s="85"/>
    </row>
    <row r="100" spans="1:27" ht="12" customHeight="1" x14ac:dyDescent="0.2">
      <c r="A100" s="88"/>
      <c r="B100" s="89" t="s">
        <v>44</v>
      </c>
      <c r="C100" s="644"/>
      <c r="D100" s="104"/>
      <c r="E100" s="50">
        <f t="shared" si="139"/>
        <v>0</v>
      </c>
      <c r="G100" s="644"/>
      <c r="H100" s="104"/>
      <c r="I100" s="50">
        <f t="shared" si="140"/>
        <v>0</v>
      </c>
      <c r="J100" s="101"/>
      <c r="K100" s="104"/>
      <c r="L100" s="50">
        <f t="shared" si="141"/>
        <v>0</v>
      </c>
      <c r="M100" s="93">
        <f t="shared" si="142"/>
        <v>0</v>
      </c>
      <c r="N100" s="94">
        <f t="shared" si="142"/>
        <v>0</v>
      </c>
      <c r="O100" s="90">
        <f t="shared" si="142"/>
        <v>0</v>
      </c>
      <c r="P100" s="6"/>
      <c r="Q100" s="51">
        <f t="shared" si="143"/>
        <v>-250</v>
      </c>
      <c r="R100" s="52">
        <f t="shared" si="143"/>
        <v>-1</v>
      </c>
      <c r="S100" s="50">
        <f>O100-W100</f>
        <v>-250</v>
      </c>
      <c r="T100" s="6"/>
      <c r="U100" s="51">
        <v>250</v>
      </c>
      <c r="V100" s="52">
        <v>1</v>
      </c>
      <c r="W100" s="392">
        <f>V100*U100</f>
        <v>250</v>
      </c>
      <c r="X100" s="85"/>
    </row>
    <row r="101" spans="1:27" ht="12" customHeight="1" x14ac:dyDescent="0.2">
      <c r="A101" s="88"/>
      <c r="B101" s="89" t="s">
        <v>45</v>
      </c>
      <c r="C101" s="644"/>
      <c r="D101" s="104"/>
      <c r="E101" s="50">
        <f t="shared" si="139"/>
        <v>0</v>
      </c>
      <c r="G101" s="644"/>
      <c r="H101" s="104"/>
      <c r="I101" s="50">
        <f t="shared" si="140"/>
        <v>0</v>
      </c>
      <c r="J101" s="101"/>
      <c r="K101" s="104"/>
      <c r="L101" s="50">
        <f t="shared" si="141"/>
        <v>0</v>
      </c>
      <c r="M101" s="93">
        <f t="shared" si="142"/>
        <v>0</v>
      </c>
      <c r="N101" s="94">
        <f t="shared" si="142"/>
        <v>0</v>
      </c>
      <c r="O101" s="90">
        <f t="shared" si="142"/>
        <v>0</v>
      </c>
      <c r="P101" s="6"/>
      <c r="Q101" s="51">
        <f t="shared" si="143"/>
        <v>-100</v>
      </c>
      <c r="R101" s="52">
        <f t="shared" si="143"/>
        <v>0</v>
      </c>
      <c r="S101" s="50">
        <f>O101-W101</f>
        <v>0</v>
      </c>
      <c r="T101" s="6"/>
      <c r="U101" s="51">
        <v>100</v>
      </c>
      <c r="V101" s="268">
        <f>ROUNDUP(W155/250,0)</f>
        <v>0</v>
      </c>
      <c r="W101" s="392">
        <f>V101*U101</f>
        <v>0</v>
      </c>
      <c r="X101" s="85"/>
    </row>
    <row r="102" spans="1:27" s="152" customFormat="1" ht="12" customHeight="1" x14ac:dyDescent="0.2">
      <c r="A102" s="57"/>
      <c r="B102" s="699" t="s">
        <v>22</v>
      </c>
      <c r="C102" s="621"/>
      <c r="D102" s="632"/>
      <c r="E102" s="40">
        <f t="shared" ref="E102" si="144">C102*D102</f>
        <v>0</v>
      </c>
      <c r="F102" s="6"/>
      <c r="G102" s="677"/>
      <c r="H102" s="688"/>
      <c r="I102" s="222">
        <f t="shared" ref="I102" si="145">G102*H102</f>
        <v>0</v>
      </c>
      <c r="J102" s="247"/>
      <c r="K102" s="688"/>
      <c r="L102" s="222">
        <f t="shared" ref="L102" si="146">J102*K102</f>
        <v>0</v>
      </c>
      <c r="M102" s="223">
        <f t="shared" ref="M102:O102" si="147">G102+J102</f>
        <v>0</v>
      </c>
      <c r="N102" s="224">
        <f t="shared" si="147"/>
        <v>0</v>
      </c>
      <c r="O102" s="222">
        <f t="shared" si="147"/>
        <v>0</v>
      </c>
      <c r="P102" s="6"/>
      <c r="Q102" s="42">
        <f t="shared" si="143"/>
        <v>0</v>
      </c>
      <c r="R102" s="43">
        <f t="shared" si="143"/>
        <v>0</v>
      </c>
      <c r="S102" s="40">
        <f>O102-W102</f>
        <v>0</v>
      </c>
      <c r="T102" s="6"/>
      <c r="U102" s="247"/>
      <c r="V102" s="58"/>
      <c r="W102" s="250"/>
      <c r="X102" s="740"/>
      <c r="Y102" s="41"/>
      <c r="Z102" s="41"/>
      <c r="AA102" s="41"/>
    </row>
    <row r="103" spans="1:27" s="152" customFormat="1" ht="12" customHeight="1" x14ac:dyDescent="0.2">
      <c r="A103" s="57"/>
      <c r="B103" s="699" t="s">
        <v>22</v>
      </c>
      <c r="C103" s="621"/>
      <c r="D103" s="632"/>
      <c r="E103" s="40">
        <f t="shared" ref="E103:E106" si="148">C103*D103</f>
        <v>0</v>
      </c>
      <c r="F103" s="6"/>
      <c r="G103" s="677"/>
      <c r="H103" s="688"/>
      <c r="I103" s="222">
        <f t="shared" ref="I103:I106" si="149">G103*H103</f>
        <v>0</v>
      </c>
      <c r="J103" s="247"/>
      <c r="K103" s="688"/>
      <c r="L103" s="222">
        <f t="shared" ref="L103:L106" si="150">J103*K103</f>
        <v>0</v>
      </c>
      <c r="M103" s="223">
        <f t="shared" ref="M103:M106" si="151">G103+J103</f>
        <v>0</v>
      </c>
      <c r="N103" s="224">
        <f t="shared" ref="N103:N106" si="152">H103+K103</f>
        <v>0</v>
      </c>
      <c r="O103" s="222">
        <f t="shared" ref="O103:O106" si="153">I103+L103</f>
        <v>0</v>
      </c>
      <c r="P103" s="6"/>
      <c r="Q103" s="42">
        <f t="shared" ref="Q103:Q106" si="154">M103-U103</f>
        <v>0</v>
      </c>
      <c r="R103" s="43">
        <f t="shared" ref="R103:R106" si="155">N103-V103</f>
        <v>0</v>
      </c>
      <c r="S103" s="40">
        <f t="shared" ref="S103:S106" si="156">O103-W103</f>
        <v>0</v>
      </c>
      <c r="T103" s="6"/>
      <c r="U103" s="247"/>
      <c r="V103" s="58"/>
      <c r="W103" s="250"/>
      <c r="X103" s="740"/>
      <c r="Y103" s="41"/>
      <c r="Z103" s="41"/>
      <c r="AA103" s="41"/>
    </row>
    <row r="104" spans="1:27" s="152" customFormat="1" ht="12" customHeight="1" x14ac:dyDescent="0.2">
      <c r="A104" s="57"/>
      <c r="B104" s="699" t="s">
        <v>22</v>
      </c>
      <c r="C104" s="621"/>
      <c r="D104" s="632"/>
      <c r="E104" s="40">
        <f t="shared" si="148"/>
        <v>0</v>
      </c>
      <c r="F104" s="6"/>
      <c r="G104" s="677"/>
      <c r="H104" s="688"/>
      <c r="I104" s="222">
        <f t="shared" si="149"/>
        <v>0</v>
      </c>
      <c r="J104" s="247"/>
      <c r="K104" s="688"/>
      <c r="L104" s="222">
        <f t="shared" si="150"/>
        <v>0</v>
      </c>
      <c r="M104" s="223">
        <f t="shared" si="151"/>
        <v>0</v>
      </c>
      <c r="N104" s="224">
        <f t="shared" si="152"/>
        <v>0</v>
      </c>
      <c r="O104" s="222">
        <f t="shared" si="153"/>
        <v>0</v>
      </c>
      <c r="P104" s="6"/>
      <c r="Q104" s="42">
        <f t="shared" si="154"/>
        <v>0</v>
      </c>
      <c r="R104" s="43">
        <f t="shared" si="155"/>
        <v>0</v>
      </c>
      <c r="S104" s="40">
        <f t="shared" si="156"/>
        <v>0</v>
      </c>
      <c r="T104" s="6"/>
      <c r="U104" s="247"/>
      <c r="V104" s="58"/>
      <c r="W104" s="250"/>
      <c r="X104" s="740"/>
      <c r="Y104" s="41"/>
      <c r="Z104" s="41"/>
      <c r="AA104" s="41"/>
    </row>
    <row r="105" spans="1:27" s="152" customFormat="1" ht="12" customHeight="1" x14ac:dyDescent="0.2">
      <c r="A105" s="57"/>
      <c r="B105" s="699" t="s">
        <v>22</v>
      </c>
      <c r="C105" s="621"/>
      <c r="D105" s="632"/>
      <c r="E105" s="40">
        <f t="shared" si="148"/>
        <v>0</v>
      </c>
      <c r="F105" s="6"/>
      <c r="G105" s="677"/>
      <c r="H105" s="688"/>
      <c r="I105" s="222">
        <f t="shared" si="149"/>
        <v>0</v>
      </c>
      <c r="J105" s="247"/>
      <c r="K105" s="688"/>
      <c r="L105" s="222">
        <f t="shared" si="150"/>
        <v>0</v>
      </c>
      <c r="M105" s="223">
        <f t="shared" si="151"/>
        <v>0</v>
      </c>
      <c r="N105" s="224">
        <f t="shared" si="152"/>
        <v>0</v>
      </c>
      <c r="O105" s="222">
        <f t="shared" si="153"/>
        <v>0</v>
      </c>
      <c r="P105" s="6"/>
      <c r="Q105" s="42">
        <f t="shared" si="154"/>
        <v>0</v>
      </c>
      <c r="R105" s="43">
        <f t="shared" si="155"/>
        <v>0</v>
      </c>
      <c r="S105" s="40">
        <f t="shared" si="156"/>
        <v>0</v>
      </c>
      <c r="T105" s="6"/>
      <c r="U105" s="247"/>
      <c r="V105" s="58"/>
      <c r="W105" s="250"/>
      <c r="X105" s="740"/>
      <c r="Y105" s="41"/>
      <c r="Z105" s="41"/>
      <c r="AA105" s="41"/>
    </row>
    <row r="106" spans="1:27" s="152" customFormat="1" ht="12" customHeight="1" x14ac:dyDescent="0.2">
      <c r="A106" s="57"/>
      <c r="B106" s="699" t="s">
        <v>22</v>
      </c>
      <c r="C106" s="621"/>
      <c r="D106" s="632"/>
      <c r="E106" s="40">
        <f t="shared" si="148"/>
        <v>0</v>
      </c>
      <c r="F106" s="6"/>
      <c r="G106" s="677"/>
      <c r="H106" s="688"/>
      <c r="I106" s="222">
        <f t="shared" si="149"/>
        <v>0</v>
      </c>
      <c r="J106" s="247"/>
      <c r="K106" s="688"/>
      <c r="L106" s="222">
        <f t="shared" si="150"/>
        <v>0</v>
      </c>
      <c r="M106" s="223">
        <f t="shared" si="151"/>
        <v>0</v>
      </c>
      <c r="N106" s="224">
        <f t="shared" si="152"/>
        <v>0</v>
      </c>
      <c r="O106" s="222">
        <f t="shared" si="153"/>
        <v>0</v>
      </c>
      <c r="P106" s="6"/>
      <c r="Q106" s="42">
        <f t="shared" si="154"/>
        <v>0</v>
      </c>
      <c r="R106" s="43">
        <f t="shared" si="155"/>
        <v>0</v>
      </c>
      <c r="S106" s="40">
        <f t="shared" si="156"/>
        <v>0</v>
      </c>
      <c r="T106" s="6"/>
      <c r="U106" s="247"/>
      <c r="V106" s="58"/>
      <c r="W106" s="250"/>
      <c r="X106" s="740"/>
      <c r="Y106" s="41"/>
      <c r="Z106" s="41"/>
      <c r="AA106" s="41"/>
    </row>
    <row r="107" spans="1:27" ht="12" customHeight="1" x14ac:dyDescent="0.2">
      <c r="A107" s="59"/>
      <c r="B107" s="60"/>
      <c r="C107" s="674"/>
      <c r="D107" s="406"/>
      <c r="E107" s="267"/>
      <c r="G107" s="674"/>
      <c r="H107" s="406"/>
      <c r="I107" s="267"/>
      <c r="J107" s="409"/>
      <c r="K107" s="406"/>
      <c r="L107" s="267"/>
      <c r="M107" s="409"/>
      <c r="N107" s="268"/>
      <c r="O107" s="267"/>
      <c r="P107" s="6"/>
      <c r="Q107" s="269"/>
      <c r="R107" s="6"/>
      <c r="S107" s="61"/>
      <c r="T107" s="6"/>
      <c r="U107" s="244"/>
      <c r="V107" s="62"/>
      <c r="W107" s="267"/>
      <c r="X107" s="85"/>
    </row>
    <row r="108" spans="1:27" s="145" customFormat="1" ht="18" customHeight="1" x14ac:dyDescent="0.2">
      <c r="A108" s="403" t="s">
        <v>46</v>
      </c>
      <c r="B108" s="404"/>
      <c r="C108" s="565"/>
      <c r="D108" s="559"/>
      <c r="E108" s="28">
        <f>SUM(E109:E128)</f>
        <v>0</v>
      </c>
      <c r="F108" s="15"/>
      <c r="G108" s="565"/>
      <c r="H108" s="559"/>
      <c r="I108" s="28">
        <f>SUM(I109:I128)</f>
        <v>0</v>
      </c>
      <c r="J108" s="565"/>
      <c r="K108" s="559"/>
      <c r="L108" s="28">
        <f>SUM(L109:L128)</f>
        <v>0</v>
      </c>
      <c r="M108" s="565"/>
      <c r="N108" s="559"/>
      <c r="O108" s="28">
        <f>SUM(O109:O128)</f>
        <v>0</v>
      </c>
      <c r="P108" s="29"/>
      <c r="Q108" s="556"/>
      <c r="R108" s="558"/>
      <c r="S108" s="28">
        <f t="shared" ref="S108:S123" si="157">O108-W108</f>
        <v>-2400</v>
      </c>
      <c r="T108" s="29"/>
      <c r="U108" s="565"/>
      <c r="V108" s="559"/>
      <c r="W108" s="28">
        <f>SUM(W109:W128)</f>
        <v>2400</v>
      </c>
      <c r="X108" s="65"/>
    </row>
    <row r="109" spans="1:27" ht="12" customHeight="1" x14ac:dyDescent="0.2">
      <c r="A109" s="88"/>
      <c r="B109" s="89" t="s">
        <v>47</v>
      </c>
      <c r="C109" s="644"/>
      <c r="D109" s="104"/>
      <c r="E109" s="50">
        <f t="shared" ref="E109:E122" si="158">C109*D109</f>
        <v>0</v>
      </c>
      <c r="G109" s="644"/>
      <c r="H109" s="104"/>
      <c r="I109" s="50">
        <f t="shared" ref="I109:I122" si="159">G109*H109</f>
        <v>0</v>
      </c>
      <c r="J109" s="101"/>
      <c r="K109" s="104"/>
      <c r="L109" s="50">
        <f t="shared" ref="L109:L122" si="160">J109*K109</f>
        <v>0</v>
      </c>
      <c r="M109" s="93">
        <f t="shared" ref="M109:O122" si="161">G109+J109</f>
        <v>0</v>
      </c>
      <c r="N109" s="94">
        <f t="shared" si="161"/>
        <v>0</v>
      </c>
      <c r="O109" s="90">
        <f t="shared" si="161"/>
        <v>0</v>
      </c>
      <c r="P109" s="6"/>
      <c r="Q109" s="51">
        <f t="shared" ref="Q109:Q123" si="162">M109-U109</f>
        <v>-300</v>
      </c>
      <c r="R109" s="52">
        <f t="shared" ref="R109:R123" si="163">N109-V109</f>
        <v>-1</v>
      </c>
      <c r="S109" s="50">
        <f t="shared" si="157"/>
        <v>-300</v>
      </c>
      <c r="T109" s="6"/>
      <c r="U109" s="51">
        <f>IF(W155&lt;400,300,300+(W155-400)*0.5)</f>
        <v>300</v>
      </c>
      <c r="V109" s="52">
        <v>1</v>
      </c>
      <c r="W109" s="392">
        <f t="shared" ref="W109:W116" si="164">V109*U109</f>
        <v>300</v>
      </c>
      <c r="X109" s="311"/>
    </row>
    <row r="110" spans="1:27" ht="12" customHeight="1" x14ac:dyDescent="0.2">
      <c r="A110" s="88"/>
      <c r="B110" s="89" t="s">
        <v>48</v>
      </c>
      <c r="C110" s="644"/>
      <c r="D110" s="104"/>
      <c r="E110" s="50">
        <f t="shared" si="158"/>
        <v>0</v>
      </c>
      <c r="G110" s="644"/>
      <c r="H110" s="104"/>
      <c r="I110" s="50">
        <f t="shared" si="159"/>
        <v>0</v>
      </c>
      <c r="J110" s="101"/>
      <c r="K110" s="104"/>
      <c r="L110" s="50">
        <f t="shared" si="160"/>
        <v>0</v>
      </c>
      <c r="M110" s="93">
        <f t="shared" si="161"/>
        <v>0</v>
      </c>
      <c r="N110" s="94">
        <f t="shared" si="161"/>
        <v>0</v>
      </c>
      <c r="O110" s="90">
        <f t="shared" si="161"/>
        <v>0</v>
      </c>
      <c r="P110" s="6"/>
      <c r="Q110" s="51">
        <f t="shared" si="162"/>
        <v>-100</v>
      </c>
      <c r="R110" s="52">
        <f t="shared" si="163"/>
        <v>-1</v>
      </c>
      <c r="S110" s="50">
        <f t="shared" si="157"/>
        <v>-100</v>
      </c>
      <c r="T110" s="6"/>
      <c r="U110" s="51">
        <v>100</v>
      </c>
      <c r="V110" s="52">
        <v>1</v>
      </c>
      <c r="W110" s="392">
        <f>V110*U110</f>
        <v>100</v>
      </c>
      <c r="X110" s="85"/>
    </row>
    <row r="111" spans="1:27" ht="12" customHeight="1" x14ac:dyDescent="0.2">
      <c r="A111" s="88"/>
      <c r="B111" s="89" t="s">
        <v>268</v>
      </c>
      <c r="C111" s="410"/>
      <c r="D111" s="104"/>
      <c r="E111" s="50">
        <f t="shared" si="158"/>
        <v>0</v>
      </c>
      <c r="G111" s="410"/>
      <c r="H111" s="104"/>
      <c r="I111" s="50">
        <f t="shared" si="159"/>
        <v>0</v>
      </c>
      <c r="J111" s="51"/>
      <c r="K111" s="104"/>
      <c r="L111" s="50">
        <f t="shared" si="160"/>
        <v>0</v>
      </c>
      <c r="M111" s="93">
        <f t="shared" si="161"/>
        <v>0</v>
      </c>
      <c r="N111" s="94">
        <f t="shared" si="161"/>
        <v>0</v>
      </c>
      <c r="O111" s="90">
        <f t="shared" si="161"/>
        <v>0</v>
      </c>
      <c r="P111" s="6"/>
      <c r="Q111" s="51">
        <f t="shared" si="162"/>
        <v>-200</v>
      </c>
      <c r="R111" s="52">
        <f t="shared" si="163"/>
        <v>-1</v>
      </c>
      <c r="S111" s="50">
        <f t="shared" si="157"/>
        <v>-200</v>
      </c>
      <c r="T111" s="81"/>
      <c r="U111" s="51">
        <v>200</v>
      </c>
      <c r="V111" s="52">
        <v>1</v>
      </c>
      <c r="W111" s="392">
        <f t="shared" si="164"/>
        <v>200</v>
      </c>
      <c r="X111" s="85"/>
    </row>
    <row r="112" spans="1:27" ht="12" customHeight="1" x14ac:dyDescent="0.2">
      <c r="A112" s="88"/>
      <c r="B112" s="89" t="s">
        <v>49</v>
      </c>
      <c r="C112" s="410"/>
      <c r="D112" s="104"/>
      <c r="E112" s="50">
        <f t="shared" si="158"/>
        <v>0</v>
      </c>
      <c r="G112" s="410"/>
      <c r="H112" s="104"/>
      <c r="I112" s="50">
        <f t="shared" si="159"/>
        <v>0</v>
      </c>
      <c r="J112" s="410"/>
      <c r="K112" s="104"/>
      <c r="L112" s="50">
        <f t="shared" si="160"/>
        <v>0</v>
      </c>
      <c r="M112" s="93">
        <f t="shared" si="161"/>
        <v>0</v>
      </c>
      <c r="N112" s="94">
        <f t="shared" si="161"/>
        <v>0</v>
      </c>
      <c r="O112" s="90">
        <f t="shared" si="161"/>
        <v>0</v>
      </c>
      <c r="P112" s="6"/>
      <c r="Q112" s="51">
        <f t="shared" si="162"/>
        <v>-200</v>
      </c>
      <c r="R112" s="52">
        <f t="shared" si="163"/>
        <v>-1</v>
      </c>
      <c r="S112" s="50">
        <f t="shared" si="157"/>
        <v>-200</v>
      </c>
      <c r="T112" s="6"/>
      <c r="U112" s="51">
        <v>200</v>
      </c>
      <c r="V112" s="52">
        <v>1</v>
      </c>
      <c r="W112" s="392">
        <f t="shared" si="164"/>
        <v>200</v>
      </c>
      <c r="X112" s="85"/>
    </row>
    <row r="113" spans="1:27" ht="12" customHeight="1" x14ac:dyDescent="0.2">
      <c r="A113" s="88"/>
      <c r="B113" s="89" t="s">
        <v>50</v>
      </c>
      <c r="C113" s="410"/>
      <c r="D113" s="104"/>
      <c r="E113" s="50">
        <f t="shared" si="158"/>
        <v>0</v>
      </c>
      <c r="G113" s="410"/>
      <c r="H113" s="104"/>
      <c r="I113" s="50">
        <f t="shared" si="159"/>
        <v>0</v>
      </c>
      <c r="J113" s="83"/>
      <c r="K113" s="104"/>
      <c r="L113" s="50">
        <f t="shared" si="160"/>
        <v>0</v>
      </c>
      <c r="M113" s="93">
        <f t="shared" si="161"/>
        <v>0</v>
      </c>
      <c r="N113" s="94">
        <f t="shared" si="161"/>
        <v>0</v>
      </c>
      <c r="O113" s="90">
        <f t="shared" si="161"/>
        <v>0</v>
      </c>
      <c r="P113" s="6"/>
      <c r="Q113" s="51">
        <f t="shared" si="162"/>
        <v>-375</v>
      </c>
      <c r="R113" s="52">
        <f t="shared" si="163"/>
        <v>-1</v>
      </c>
      <c r="S113" s="50">
        <f t="shared" si="157"/>
        <v>-375</v>
      </c>
      <c r="T113" s="6"/>
      <c r="U113" s="51">
        <v>375</v>
      </c>
      <c r="V113" s="52">
        <v>1</v>
      </c>
      <c r="W113" s="392">
        <f t="shared" si="164"/>
        <v>375</v>
      </c>
      <c r="X113" s="85"/>
    </row>
    <row r="114" spans="1:27" ht="12" customHeight="1" x14ac:dyDescent="0.2">
      <c r="A114" s="411"/>
      <c r="B114" s="290" t="s">
        <v>95</v>
      </c>
      <c r="C114" s="644"/>
      <c r="D114" s="104"/>
      <c r="E114" s="50">
        <f t="shared" si="158"/>
        <v>0</v>
      </c>
      <c r="G114" s="644"/>
      <c r="H114" s="104"/>
      <c r="I114" s="50">
        <f t="shared" si="159"/>
        <v>0</v>
      </c>
      <c r="J114" s="101"/>
      <c r="K114" s="104"/>
      <c r="L114" s="50">
        <f t="shared" si="160"/>
        <v>0</v>
      </c>
      <c r="M114" s="93">
        <f t="shared" si="161"/>
        <v>0</v>
      </c>
      <c r="N114" s="94">
        <f t="shared" si="161"/>
        <v>0</v>
      </c>
      <c r="O114" s="90">
        <f t="shared" si="161"/>
        <v>0</v>
      </c>
      <c r="P114" s="6"/>
      <c r="Q114" s="51">
        <f t="shared" si="162"/>
        <v>-125</v>
      </c>
      <c r="R114" s="52">
        <f t="shared" si="163"/>
        <v>-1</v>
      </c>
      <c r="S114" s="50">
        <f t="shared" si="157"/>
        <v>-125</v>
      </c>
      <c r="T114" s="6"/>
      <c r="U114" s="51">
        <v>125</v>
      </c>
      <c r="V114" s="52">
        <v>1</v>
      </c>
      <c r="W114" s="392">
        <f t="shared" si="164"/>
        <v>125</v>
      </c>
      <c r="X114" s="85"/>
    </row>
    <row r="115" spans="1:27" ht="12" customHeight="1" x14ac:dyDescent="0.2">
      <c r="A115" s="411"/>
      <c r="B115" s="290" t="s">
        <v>96</v>
      </c>
      <c r="C115" s="645"/>
      <c r="D115" s="104"/>
      <c r="E115" s="50">
        <f t="shared" si="158"/>
        <v>0</v>
      </c>
      <c r="G115" s="645"/>
      <c r="H115" s="104"/>
      <c r="I115" s="50">
        <f t="shared" si="159"/>
        <v>0</v>
      </c>
      <c r="J115" s="105"/>
      <c r="K115" s="104"/>
      <c r="L115" s="50">
        <f t="shared" si="160"/>
        <v>0</v>
      </c>
      <c r="M115" s="93">
        <f t="shared" si="161"/>
        <v>0</v>
      </c>
      <c r="N115" s="94">
        <f t="shared" si="161"/>
        <v>0</v>
      </c>
      <c r="O115" s="90">
        <f t="shared" si="161"/>
        <v>0</v>
      </c>
      <c r="P115" s="6"/>
      <c r="Q115" s="51">
        <f t="shared" si="162"/>
        <v>-150</v>
      </c>
      <c r="R115" s="52">
        <f t="shared" si="163"/>
        <v>-1</v>
      </c>
      <c r="S115" s="50">
        <f t="shared" si="157"/>
        <v>-150</v>
      </c>
      <c r="T115" s="6"/>
      <c r="U115" s="105">
        <v>150</v>
      </c>
      <c r="V115" s="52">
        <v>1</v>
      </c>
      <c r="W115" s="392">
        <f t="shared" si="164"/>
        <v>150</v>
      </c>
      <c r="X115" s="85"/>
    </row>
    <row r="116" spans="1:27" ht="12" customHeight="1" x14ac:dyDescent="0.2">
      <c r="A116" s="411"/>
      <c r="B116" s="290" t="s">
        <v>97</v>
      </c>
      <c r="C116" s="410"/>
      <c r="D116" s="104"/>
      <c r="E116" s="50">
        <f t="shared" si="158"/>
        <v>0</v>
      </c>
      <c r="G116" s="410"/>
      <c r="H116" s="104"/>
      <c r="I116" s="50">
        <f t="shared" si="159"/>
        <v>0</v>
      </c>
      <c r="J116" s="51"/>
      <c r="K116" s="104"/>
      <c r="L116" s="50">
        <f t="shared" si="160"/>
        <v>0</v>
      </c>
      <c r="M116" s="93">
        <f t="shared" si="161"/>
        <v>0</v>
      </c>
      <c r="N116" s="94">
        <f t="shared" si="161"/>
        <v>0</v>
      </c>
      <c r="O116" s="90">
        <f t="shared" si="161"/>
        <v>0</v>
      </c>
      <c r="P116" s="6"/>
      <c r="Q116" s="51">
        <f t="shared" si="162"/>
        <v>-150</v>
      </c>
      <c r="R116" s="52">
        <f t="shared" si="163"/>
        <v>0</v>
      </c>
      <c r="S116" s="50">
        <f t="shared" si="157"/>
        <v>0</v>
      </c>
      <c r="T116" s="6"/>
      <c r="U116" s="51">
        <v>150</v>
      </c>
      <c r="V116" s="52">
        <f>IF(W155&lt;500,0,1+ROUNDDOWN((W155-500)/500,0))</f>
        <v>0</v>
      </c>
      <c r="W116" s="392">
        <f t="shared" si="164"/>
        <v>0</v>
      </c>
      <c r="X116" s="85"/>
    </row>
    <row r="117" spans="1:27" ht="12" customHeight="1" x14ac:dyDescent="0.2">
      <c r="A117" s="411"/>
      <c r="B117" s="290" t="s">
        <v>53</v>
      </c>
      <c r="C117" s="410"/>
      <c r="D117" s="681"/>
      <c r="E117" s="50">
        <f t="shared" si="158"/>
        <v>0</v>
      </c>
      <c r="G117" s="410"/>
      <c r="H117" s="681"/>
      <c r="I117" s="50">
        <f t="shared" si="159"/>
        <v>0</v>
      </c>
      <c r="J117" s="51"/>
      <c r="K117" s="681"/>
      <c r="L117" s="50">
        <f t="shared" si="160"/>
        <v>0</v>
      </c>
      <c r="M117" s="93">
        <f t="shared" si="161"/>
        <v>0</v>
      </c>
      <c r="N117" s="94">
        <f t="shared" si="161"/>
        <v>0</v>
      </c>
      <c r="O117" s="90">
        <f t="shared" si="161"/>
        <v>0</v>
      </c>
      <c r="P117" s="6"/>
      <c r="Q117" s="51">
        <f t="shared" si="162"/>
        <v>-150</v>
      </c>
      <c r="R117" s="52">
        <f t="shared" si="163"/>
        <v>-1</v>
      </c>
      <c r="S117" s="50">
        <f t="shared" si="157"/>
        <v>-150</v>
      </c>
      <c r="T117" s="6"/>
      <c r="U117" s="51">
        <v>150</v>
      </c>
      <c r="V117" s="52">
        <v>1</v>
      </c>
      <c r="W117" s="392">
        <f t="shared" ref="W117:W122" si="165">V117*U117</f>
        <v>150</v>
      </c>
      <c r="X117" s="85"/>
    </row>
    <row r="118" spans="1:27" ht="12" customHeight="1" x14ac:dyDescent="0.2">
      <c r="A118" s="411"/>
      <c r="B118" s="290" t="s">
        <v>54</v>
      </c>
      <c r="C118" s="410"/>
      <c r="D118" s="681"/>
      <c r="E118" s="50">
        <f t="shared" si="158"/>
        <v>0</v>
      </c>
      <c r="G118" s="410"/>
      <c r="H118" s="681"/>
      <c r="I118" s="50">
        <f t="shared" si="159"/>
        <v>0</v>
      </c>
      <c r="J118" s="51"/>
      <c r="K118" s="681"/>
      <c r="L118" s="50">
        <f t="shared" si="160"/>
        <v>0</v>
      </c>
      <c r="M118" s="93">
        <f t="shared" si="161"/>
        <v>0</v>
      </c>
      <c r="N118" s="94">
        <f t="shared" si="161"/>
        <v>0</v>
      </c>
      <c r="O118" s="90">
        <f t="shared" si="161"/>
        <v>0</v>
      </c>
      <c r="P118" s="6"/>
      <c r="Q118" s="51">
        <f t="shared" si="162"/>
        <v>-350</v>
      </c>
      <c r="R118" s="52">
        <f t="shared" si="163"/>
        <v>-1</v>
      </c>
      <c r="S118" s="50">
        <f t="shared" si="157"/>
        <v>-350</v>
      </c>
      <c r="T118" s="6"/>
      <c r="U118" s="51">
        <v>350</v>
      </c>
      <c r="V118" s="52">
        <v>1</v>
      </c>
      <c r="W118" s="392">
        <f t="shared" si="165"/>
        <v>350</v>
      </c>
      <c r="X118" s="85"/>
    </row>
    <row r="119" spans="1:27" ht="12" customHeight="1" x14ac:dyDescent="0.2">
      <c r="A119" s="88"/>
      <c r="B119" s="89" t="s">
        <v>55</v>
      </c>
      <c r="C119" s="410"/>
      <c r="D119" s="104"/>
      <c r="E119" s="50">
        <f t="shared" si="158"/>
        <v>0</v>
      </c>
      <c r="G119" s="410"/>
      <c r="H119" s="104"/>
      <c r="I119" s="50">
        <f t="shared" si="159"/>
        <v>0</v>
      </c>
      <c r="J119" s="51"/>
      <c r="K119" s="104"/>
      <c r="L119" s="50">
        <f t="shared" si="160"/>
        <v>0</v>
      </c>
      <c r="M119" s="93">
        <f t="shared" si="161"/>
        <v>0</v>
      </c>
      <c r="N119" s="94">
        <f t="shared" si="161"/>
        <v>0</v>
      </c>
      <c r="O119" s="90">
        <f t="shared" si="161"/>
        <v>0</v>
      </c>
      <c r="P119" s="6"/>
      <c r="Q119" s="51">
        <f t="shared" si="162"/>
        <v>-150</v>
      </c>
      <c r="R119" s="52">
        <f t="shared" si="163"/>
        <v>0</v>
      </c>
      <c r="S119" s="50">
        <f t="shared" si="157"/>
        <v>0</v>
      </c>
      <c r="T119" s="6"/>
      <c r="U119" s="51">
        <v>150</v>
      </c>
      <c r="V119" s="52">
        <f>ROUNDUP(W155/200,0)</f>
        <v>0</v>
      </c>
      <c r="W119" s="392">
        <f t="shared" si="165"/>
        <v>0</v>
      </c>
      <c r="X119" s="85"/>
    </row>
    <row r="120" spans="1:27" ht="12" customHeight="1" x14ac:dyDescent="0.2">
      <c r="A120" s="88"/>
      <c r="B120" s="89" t="s">
        <v>107</v>
      </c>
      <c r="C120" s="410"/>
      <c r="D120" s="104"/>
      <c r="E120" s="50">
        <f t="shared" si="158"/>
        <v>0</v>
      </c>
      <c r="G120" s="410"/>
      <c r="H120" s="104"/>
      <c r="I120" s="50">
        <f t="shared" si="159"/>
        <v>0</v>
      </c>
      <c r="J120" s="51"/>
      <c r="K120" s="104"/>
      <c r="L120" s="50">
        <f t="shared" si="160"/>
        <v>0</v>
      </c>
      <c r="M120" s="93">
        <f t="shared" si="161"/>
        <v>0</v>
      </c>
      <c r="N120" s="94">
        <f t="shared" si="161"/>
        <v>0</v>
      </c>
      <c r="O120" s="90">
        <f t="shared" si="161"/>
        <v>0</v>
      </c>
      <c r="P120" s="6"/>
      <c r="Q120" s="51">
        <f t="shared" si="162"/>
        <v>-100</v>
      </c>
      <c r="R120" s="52">
        <f t="shared" si="163"/>
        <v>-1</v>
      </c>
      <c r="S120" s="50">
        <f t="shared" si="157"/>
        <v>-100</v>
      </c>
      <c r="T120" s="6"/>
      <c r="U120" s="51">
        <v>100</v>
      </c>
      <c r="V120" s="52">
        <v>1</v>
      </c>
      <c r="W120" s="392">
        <f t="shared" si="165"/>
        <v>100</v>
      </c>
      <c r="X120" s="85"/>
      <c r="Y120" s="412"/>
    </row>
    <row r="121" spans="1:27" ht="12" customHeight="1" x14ac:dyDescent="0.2">
      <c r="A121" s="88"/>
      <c r="B121" s="89" t="s">
        <v>56</v>
      </c>
      <c r="C121" s="645"/>
      <c r="D121" s="104"/>
      <c r="E121" s="50">
        <f t="shared" si="158"/>
        <v>0</v>
      </c>
      <c r="G121" s="645"/>
      <c r="H121" s="104"/>
      <c r="I121" s="50">
        <f t="shared" si="159"/>
        <v>0</v>
      </c>
      <c r="J121" s="105"/>
      <c r="K121" s="104"/>
      <c r="L121" s="50">
        <f t="shared" si="160"/>
        <v>0</v>
      </c>
      <c r="M121" s="93">
        <f t="shared" si="161"/>
        <v>0</v>
      </c>
      <c r="N121" s="94">
        <f t="shared" si="161"/>
        <v>0</v>
      </c>
      <c r="O121" s="90">
        <f t="shared" si="161"/>
        <v>0</v>
      </c>
      <c r="P121" s="6"/>
      <c r="Q121" s="51">
        <f t="shared" si="162"/>
        <v>-50</v>
      </c>
      <c r="R121" s="52">
        <f t="shared" si="163"/>
        <v>-1</v>
      </c>
      <c r="S121" s="50">
        <f t="shared" si="157"/>
        <v>-50</v>
      </c>
      <c r="T121" s="6"/>
      <c r="U121" s="105">
        <v>50</v>
      </c>
      <c r="V121" s="52">
        <v>1</v>
      </c>
      <c r="W121" s="392">
        <f t="shared" si="165"/>
        <v>50</v>
      </c>
      <c r="X121" s="85"/>
    </row>
    <row r="122" spans="1:27" ht="12" customHeight="1" x14ac:dyDescent="0.2">
      <c r="A122" s="88"/>
      <c r="B122" s="89" t="s">
        <v>57</v>
      </c>
      <c r="C122" s="410"/>
      <c r="D122" s="104"/>
      <c r="E122" s="50">
        <f t="shared" si="158"/>
        <v>0</v>
      </c>
      <c r="G122" s="410"/>
      <c r="H122" s="104"/>
      <c r="I122" s="50">
        <f t="shared" si="159"/>
        <v>0</v>
      </c>
      <c r="J122" s="51"/>
      <c r="K122" s="104"/>
      <c r="L122" s="50">
        <f t="shared" si="160"/>
        <v>0</v>
      </c>
      <c r="M122" s="93">
        <f t="shared" si="161"/>
        <v>0</v>
      </c>
      <c r="N122" s="94">
        <f t="shared" si="161"/>
        <v>0</v>
      </c>
      <c r="O122" s="90">
        <f t="shared" si="161"/>
        <v>0</v>
      </c>
      <c r="P122" s="6"/>
      <c r="Q122" s="51">
        <f t="shared" si="162"/>
        <v>-300</v>
      </c>
      <c r="R122" s="52">
        <f t="shared" si="163"/>
        <v>-1</v>
      </c>
      <c r="S122" s="50">
        <f t="shared" si="157"/>
        <v>-300</v>
      </c>
      <c r="T122" s="6"/>
      <c r="U122" s="105">
        <f>IF(W155&lt;300,300,300+(W155-300)*0.5)</f>
        <v>300</v>
      </c>
      <c r="V122" s="268">
        <v>1</v>
      </c>
      <c r="W122" s="392">
        <f t="shared" si="165"/>
        <v>300</v>
      </c>
      <c r="X122" s="85"/>
    </row>
    <row r="123" spans="1:27" s="152" customFormat="1" ht="12" customHeight="1" x14ac:dyDescent="0.2">
      <c r="A123" s="57"/>
      <c r="B123" s="699" t="s">
        <v>22</v>
      </c>
      <c r="C123" s="621"/>
      <c r="D123" s="632"/>
      <c r="E123" s="40">
        <f t="shared" ref="E123" si="166">C123*D123</f>
        <v>0</v>
      </c>
      <c r="F123" s="6"/>
      <c r="G123" s="677"/>
      <c r="H123" s="688"/>
      <c r="I123" s="222">
        <f t="shared" ref="I123" si="167">G123*H123</f>
        <v>0</v>
      </c>
      <c r="J123" s="247"/>
      <c r="K123" s="688"/>
      <c r="L123" s="222">
        <f t="shared" ref="L123" si="168">J123*K123</f>
        <v>0</v>
      </c>
      <c r="M123" s="223">
        <f t="shared" ref="M123:O123" si="169">G123+J123</f>
        <v>0</v>
      </c>
      <c r="N123" s="224">
        <f t="shared" si="169"/>
        <v>0</v>
      </c>
      <c r="O123" s="222">
        <f t="shared" si="169"/>
        <v>0</v>
      </c>
      <c r="P123" s="6"/>
      <c r="Q123" s="42">
        <f t="shared" si="162"/>
        <v>0</v>
      </c>
      <c r="R123" s="43">
        <f t="shared" si="163"/>
        <v>0</v>
      </c>
      <c r="S123" s="40">
        <f t="shared" si="157"/>
        <v>0</v>
      </c>
      <c r="T123" s="6"/>
      <c r="U123" s="247"/>
      <c r="V123" s="58"/>
      <c r="W123" s="250"/>
      <c r="X123" s="740"/>
      <c r="Y123" s="41"/>
      <c r="Z123" s="41"/>
      <c r="AA123" s="41"/>
    </row>
    <row r="124" spans="1:27" s="152" customFormat="1" ht="12" customHeight="1" x14ac:dyDescent="0.2">
      <c r="A124" s="57"/>
      <c r="B124" s="699" t="s">
        <v>22</v>
      </c>
      <c r="C124" s="621"/>
      <c r="D124" s="632"/>
      <c r="E124" s="40">
        <f t="shared" ref="E124:E127" si="170">C124*D124</f>
        <v>0</v>
      </c>
      <c r="F124" s="6"/>
      <c r="G124" s="677"/>
      <c r="H124" s="688"/>
      <c r="I124" s="222">
        <f t="shared" ref="I124:I127" si="171">G124*H124</f>
        <v>0</v>
      </c>
      <c r="J124" s="247"/>
      <c r="K124" s="688"/>
      <c r="L124" s="222">
        <f t="shared" ref="L124:L127" si="172">J124*K124</f>
        <v>0</v>
      </c>
      <c r="M124" s="223">
        <f t="shared" ref="M124:M127" si="173">G124+J124</f>
        <v>0</v>
      </c>
      <c r="N124" s="224">
        <f t="shared" ref="N124:N127" si="174">H124+K124</f>
        <v>0</v>
      </c>
      <c r="O124" s="222">
        <f t="shared" ref="O124:O127" si="175">I124+L124</f>
        <v>0</v>
      </c>
      <c r="P124" s="6"/>
      <c r="Q124" s="42">
        <f t="shared" ref="Q124:Q127" si="176">M124-U124</f>
        <v>0</v>
      </c>
      <c r="R124" s="43">
        <f t="shared" ref="R124:R127" si="177">N124-V124</f>
        <v>0</v>
      </c>
      <c r="S124" s="40">
        <f t="shared" ref="S124:S127" si="178">O124-W124</f>
        <v>0</v>
      </c>
      <c r="T124" s="6"/>
      <c r="U124" s="247"/>
      <c r="V124" s="58"/>
      <c r="W124" s="250"/>
      <c r="X124" s="740"/>
      <c r="Y124" s="41"/>
      <c r="Z124" s="41"/>
      <c r="AA124" s="41"/>
    </row>
    <row r="125" spans="1:27" s="152" customFormat="1" ht="12" customHeight="1" x14ac:dyDescent="0.2">
      <c r="A125" s="57"/>
      <c r="B125" s="699" t="s">
        <v>22</v>
      </c>
      <c r="C125" s="621"/>
      <c r="D125" s="632"/>
      <c r="E125" s="40">
        <f t="shared" si="170"/>
        <v>0</v>
      </c>
      <c r="F125" s="6"/>
      <c r="G125" s="677"/>
      <c r="H125" s="688"/>
      <c r="I125" s="222">
        <f t="shared" si="171"/>
        <v>0</v>
      </c>
      <c r="J125" s="247"/>
      <c r="K125" s="688"/>
      <c r="L125" s="222">
        <f t="shared" si="172"/>
        <v>0</v>
      </c>
      <c r="M125" s="223">
        <f t="shared" si="173"/>
        <v>0</v>
      </c>
      <c r="N125" s="224">
        <f t="shared" si="174"/>
        <v>0</v>
      </c>
      <c r="O125" s="222">
        <f t="shared" si="175"/>
        <v>0</v>
      </c>
      <c r="P125" s="6"/>
      <c r="Q125" s="42">
        <f t="shared" si="176"/>
        <v>0</v>
      </c>
      <c r="R125" s="43">
        <f t="shared" si="177"/>
        <v>0</v>
      </c>
      <c r="S125" s="40">
        <f t="shared" si="178"/>
        <v>0</v>
      </c>
      <c r="T125" s="6"/>
      <c r="U125" s="247"/>
      <c r="V125" s="58"/>
      <c r="W125" s="250"/>
      <c r="X125" s="740"/>
      <c r="Y125" s="41"/>
      <c r="Z125" s="41"/>
      <c r="AA125" s="41"/>
    </row>
    <row r="126" spans="1:27" s="152" customFormat="1" ht="12" customHeight="1" x14ac:dyDescent="0.2">
      <c r="A126" s="57"/>
      <c r="B126" s="699" t="s">
        <v>22</v>
      </c>
      <c r="C126" s="621"/>
      <c r="D126" s="632"/>
      <c r="E126" s="40">
        <f t="shared" si="170"/>
        <v>0</v>
      </c>
      <c r="F126" s="6"/>
      <c r="G126" s="677"/>
      <c r="H126" s="688"/>
      <c r="I126" s="222">
        <f t="shared" si="171"/>
        <v>0</v>
      </c>
      <c r="J126" s="247"/>
      <c r="K126" s="688"/>
      <c r="L126" s="222">
        <f t="shared" si="172"/>
        <v>0</v>
      </c>
      <c r="M126" s="223">
        <f t="shared" si="173"/>
        <v>0</v>
      </c>
      <c r="N126" s="224">
        <f t="shared" si="174"/>
        <v>0</v>
      </c>
      <c r="O126" s="222">
        <f t="shared" si="175"/>
        <v>0</v>
      </c>
      <c r="P126" s="6"/>
      <c r="Q126" s="42">
        <f t="shared" si="176"/>
        <v>0</v>
      </c>
      <c r="R126" s="43">
        <f t="shared" si="177"/>
        <v>0</v>
      </c>
      <c r="S126" s="40">
        <f t="shared" si="178"/>
        <v>0</v>
      </c>
      <c r="T126" s="6"/>
      <c r="U126" s="247"/>
      <c r="V126" s="58"/>
      <c r="W126" s="250"/>
      <c r="X126" s="740"/>
      <c r="Y126" s="41"/>
      <c r="Z126" s="41"/>
      <c r="AA126" s="41"/>
    </row>
    <row r="127" spans="1:27" s="152" customFormat="1" ht="12" customHeight="1" x14ac:dyDescent="0.2">
      <c r="A127" s="57"/>
      <c r="B127" s="699" t="s">
        <v>22</v>
      </c>
      <c r="C127" s="621"/>
      <c r="D127" s="632"/>
      <c r="E127" s="40">
        <f t="shared" si="170"/>
        <v>0</v>
      </c>
      <c r="F127" s="6"/>
      <c r="G127" s="677"/>
      <c r="H127" s="688"/>
      <c r="I127" s="222">
        <f t="shared" si="171"/>
        <v>0</v>
      </c>
      <c r="J127" s="247"/>
      <c r="K127" s="688"/>
      <c r="L127" s="222">
        <f t="shared" si="172"/>
        <v>0</v>
      </c>
      <c r="M127" s="223">
        <f t="shared" si="173"/>
        <v>0</v>
      </c>
      <c r="N127" s="224">
        <f t="shared" si="174"/>
        <v>0</v>
      </c>
      <c r="O127" s="222">
        <f t="shared" si="175"/>
        <v>0</v>
      </c>
      <c r="P127" s="6"/>
      <c r="Q127" s="42">
        <f t="shared" si="176"/>
        <v>0</v>
      </c>
      <c r="R127" s="43">
        <f t="shared" si="177"/>
        <v>0</v>
      </c>
      <c r="S127" s="40">
        <f t="shared" si="178"/>
        <v>0</v>
      </c>
      <c r="T127" s="6"/>
      <c r="U127" s="247"/>
      <c r="V127" s="58"/>
      <c r="W127" s="250"/>
      <c r="X127" s="741"/>
      <c r="Y127" s="41"/>
      <c r="Z127" s="41"/>
      <c r="AA127" s="41"/>
    </row>
    <row r="128" spans="1:27" ht="12" customHeight="1" x14ac:dyDescent="0.2">
      <c r="A128" s="59"/>
      <c r="B128" s="60"/>
      <c r="C128" s="673"/>
      <c r="D128" s="406"/>
      <c r="E128" s="267"/>
      <c r="G128" s="673"/>
      <c r="H128" s="406"/>
      <c r="I128" s="267"/>
      <c r="J128" s="405"/>
      <c r="K128" s="406"/>
      <c r="L128" s="267"/>
      <c r="M128" s="405"/>
      <c r="N128" s="268"/>
      <c r="O128" s="267"/>
      <c r="P128" s="6"/>
      <c r="Q128" s="269"/>
      <c r="R128" s="6"/>
      <c r="S128" s="61"/>
      <c r="T128" s="6"/>
      <c r="U128" s="405"/>
      <c r="V128" s="62"/>
      <c r="W128" s="267"/>
      <c r="X128" s="60"/>
    </row>
    <row r="129" spans="1:32" s="145" customFormat="1" ht="18" customHeight="1" x14ac:dyDescent="0.2">
      <c r="A129" s="403" t="s">
        <v>58</v>
      </c>
      <c r="B129" s="404"/>
      <c r="C129" s="556"/>
      <c r="D129" s="559"/>
      <c r="E129" s="28">
        <f>SUM(E130:E142)</f>
        <v>0</v>
      </c>
      <c r="F129" s="15"/>
      <c r="G129" s="556"/>
      <c r="H129" s="559"/>
      <c r="I129" s="28">
        <f>SUM(I130:I142)</f>
        <v>0</v>
      </c>
      <c r="J129" s="556"/>
      <c r="K129" s="559"/>
      <c r="L129" s="28">
        <f>SUM(L130:L142)</f>
        <v>0</v>
      </c>
      <c r="M129" s="556"/>
      <c r="N129" s="559"/>
      <c r="O129" s="28">
        <f>SUM(O130:O142)</f>
        <v>0</v>
      </c>
      <c r="P129" s="29"/>
      <c r="Q129" s="556"/>
      <c r="R129" s="558"/>
      <c r="S129" s="28">
        <f t="shared" ref="S129:S137" si="179">O129-W129</f>
        <v>-1775</v>
      </c>
      <c r="T129" s="29"/>
      <c r="U129" s="556"/>
      <c r="V129" s="559"/>
      <c r="W129" s="28">
        <f>SUM(W130:W142)</f>
        <v>1775</v>
      </c>
      <c r="X129" s="65"/>
    </row>
    <row r="130" spans="1:32" ht="12" customHeight="1" x14ac:dyDescent="0.2">
      <c r="A130" s="88"/>
      <c r="B130" s="89" t="s">
        <v>59</v>
      </c>
      <c r="C130" s="410"/>
      <c r="D130" s="681"/>
      <c r="E130" s="50">
        <f t="shared" ref="E130:E136" si="180">C130*D130</f>
        <v>0</v>
      </c>
      <c r="G130" s="410"/>
      <c r="H130" s="104"/>
      <c r="I130" s="50">
        <f t="shared" ref="I130:I136" si="181">G130*H130</f>
        <v>0</v>
      </c>
      <c r="J130" s="51"/>
      <c r="K130" s="104"/>
      <c r="L130" s="50">
        <f t="shared" ref="L130:L136" si="182">J130*K130</f>
        <v>0</v>
      </c>
      <c r="M130" s="93">
        <f t="shared" ref="M130:O136" si="183">G130+J130</f>
        <v>0</v>
      </c>
      <c r="N130" s="94">
        <f t="shared" si="183"/>
        <v>0</v>
      </c>
      <c r="O130" s="90">
        <f t="shared" si="183"/>
        <v>0</v>
      </c>
      <c r="P130" s="6"/>
      <c r="Q130" s="51">
        <f t="shared" ref="Q130:R137" si="184">M130-U130</f>
        <v>-150</v>
      </c>
      <c r="R130" s="52">
        <f t="shared" si="184"/>
        <v>-1</v>
      </c>
      <c r="S130" s="50">
        <f t="shared" si="179"/>
        <v>-150</v>
      </c>
      <c r="T130" s="6"/>
      <c r="U130" s="244">
        <v>150</v>
      </c>
      <c r="V130" s="268">
        <v>1</v>
      </c>
      <c r="W130" s="392">
        <f t="shared" ref="W130:W136" si="185">V130*U130</f>
        <v>150</v>
      </c>
      <c r="X130" s="85"/>
    </row>
    <row r="131" spans="1:32" ht="12" customHeight="1" x14ac:dyDescent="0.2">
      <c r="A131" s="88"/>
      <c r="B131" s="89" t="s">
        <v>60</v>
      </c>
      <c r="C131" s="410"/>
      <c r="D131" s="104"/>
      <c r="E131" s="50">
        <f t="shared" si="180"/>
        <v>0</v>
      </c>
      <c r="G131" s="410"/>
      <c r="H131" s="104"/>
      <c r="I131" s="50">
        <f t="shared" si="181"/>
        <v>0</v>
      </c>
      <c r="J131" s="51"/>
      <c r="K131" s="104"/>
      <c r="L131" s="50">
        <f t="shared" si="182"/>
        <v>0</v>
      </c>
      <c r="M131" s="93">
        <f t="shared" si="183"/>
        <v>0</v>
      </c>
      <c r="N131" s="94">
        <f t="shared" si="183"/>
        <v>0</v>
      </c>
      <c r="O131" s="90">
        <f t="shared" si="183"/>
        <v>0</v>
      </c>
      <c r="P131" s="6"/>
      <c r="Q131" s="51">
        <f t="shared" si="184"/>
        <v>-250</v>
      </c>
      <c r="R131" s="52">
        <f t="shared" si="184"/>
        <v>-1</v>
      </c>
      <c r="S131" s="50">
        <f t="shared" si="179"/>
        <v>-250</v>
      </c>
      <c r="T131" s="6"/>
      <c r="U131" s="51">
        <v>250</v>
      </c>
      <c r="V131" s="52">
        <v>1</v>
      </c>
      <c r="W131" s="392">
        <f t="shared" si="185"/>
        <v>250</v>
      </c>
      <c r="X131" s="85"/>
    </row>
    <row r="132" spans="1:32" ht="12" customHeight="1" x14ac:dyDescent="0.2">
      <c r="A132" s="88"/>
      <c r="B132" s="89" t="s">
        <v>61</v>
      </c>
      <c r="C132" s="606"/>
      <c r="D132" s="92"/>
      <c r="E132" s="50">
        <f t="shared" si="180"/>
        <v>0</v>
      </c>
      <c r="G132" s="606"/>
      <c r="H132" s="92"/>
      <c r="I132" s="50">
        <f t="shared" si="181"/>
        <v>0</v>
      </c>
      <c r="J132" s="413"/>
      <c r="K132" s="92"/>
      <c r="L132" s="50">
        <f t="shared" si="182"/>
        <v>0</v>
      </c>
      <c r="M132" s="93">
        <f t="shared" si="183"/>
        <v>0</v>
      </c>
      <c r="N132" s="94">
        <f t="shared" si="183"/>
        <v>0</v>
      </c>
      <c r="O132" s="90">
        <f t="shared" si="183"/>
        <v>0</v>
      </c>
      <c r="P132" s="6"/>
      <c r="Q132" s="51">
        <f t="shared" si="184"/>
        <v>-375</v>
      </c>
      <c r="R132" s="52">
        <f t="shared" si="184"/>
        <v>-1</v>
      </c>
      <c r="S132" s="50">
        <f t="shared" si="179"/>
        <v>-375</v>
      </c>
      <c r="T132" s="6"/>
      <c r="U132" s="51">
        <v>375</v>
      </c>
      <c r="V132" s="52">
        <v>1</v>
      </c>
      <c r="W132" s="392">
        <f t="shared" si="185"/>
        <v>375</v>
      </c>
      <c r="X132" s="85"/>
    </row>
    <row r="133" spans="1:32" ht="12" customHeight="1" x14ac:dyDescent="0.2">
      <c r="A133" s="88"/>
      <c r="B133" s="89" t="s">
        <v>62</v>
      </c>
      <c r="C133" s="410"/>
      <c r="D133" s="104"/>
      <c r="E133" s="50">
        <f t="shared" si="180"/>
        <v>0</v>
      </c>
      <c r="G133" s="410"/>
      <c r="H133" s="104"/>
      <c r="I133" s="50">
        <f t="shared" si="181"/>
        <v>0</v>
      </c>
      <c r="J133" s="125"/>
      <c r="K133" s="104"/>
      <c r="L133" s="50">
        <f t="shared" si="182"/>
        <v>0</v>
      </c>
      <c r="M133" s="93">
        <f t="shared" si="183"/>
        <v>0</v>
      </c>
      <c r="N133" s="94">
        <f t="shared" si="183"/>
        <v>0</v>
      </c>
      <c r="O133" s="90">
        <f t="shared" si="183"/>
        <v>0</v>
      </c>
      <c r="P133" s="6"/>
      <c r="Q133" s="51">
        <f t="shared" si="184"/>
        <v>-400</v>
      </c>
      <c r="R133" s="52">
        <f t="shared" si="184"/>
        <v>-1</v>
      </c>
      <c r="S133" s="50">
        <f t="shared" si="179"/>
        <v>-400</v>
      </c>
      <c r="T133" s="6"/>
      <c r="U133" s="51">
        <v>400</v>
      </c>
      <c r="V133" s="52">
        <v>1</v>
      </c>
      <c r="W133" s="392">
        <f t="shared" si="185"/>
        <v>400</v>
      </c>
      <c r="X133" s="85"/>
    </row>
    <row r="134" spans="1:32" ht="12" customHeight="1" x14ac:dyDescent="0.2">
      <c r="A134" s="88"/>
      <c r="B134" s="89" t="s">
        <v>63</v>
      </c>
      <c r="C134" s="410"/>
      <c r="D134" s="473"/>
      <c r="E134" s="50">
        <f t="shared" si="180"/>
        <v>0</v>
      </c>
      <c r="G134" s="410"/>
      <c r="H134" s="473"/>
      <c r="I134" s="50">
        <f t="shared" si="181"/>
        <v>0</v>
      </c>
      <c r="J134" s="125"/>
      <c r="K134" s="473"/>
      <c r="L134" s="50">
        <f t="shared" si="182"/>
        <v>0</v>
      </c>
      <c r="M134" s="93">
        <f t="shared" si="183"/>
        <v>0</v>
      </c>
      <c r="N134" s="94">
        <f t="shared" si="183"/>
        <v>0</v>
      </c>
      <c r="O134" s="90">
        <f t="shared" si="183"/>
        <v>0</v>
      </c>
      <c r="P134" s="6"/>
      <c r="Q134" s="51">
        <f t="shared" si="184"/>
        <v>-200</v>
      </c>
      <c r="R134" s="52">
        <f t="shared" si="184"/>
        <v>-1</v>
      </c>
      <c r="S134" s="50">
        <f t="shared" si="179"/>
        <v>-200</v>
      </c>
      <c r="T134" s="6"/>
      <c r="U134" s="51">
        <f>IF(W155&lt;300,200,200+(W155-300)*0.333)</f>
        <v>200</v>
      </c>
      <c r="V134" s="52">
        <v>1</v>
      </c>
      <c r="W134" s="392">
        <f t="shared" si="185"/>
        <v>200</v>
      </c>
      <c r="X134" s="85"/>
    </row>
    <row r="135" spans="1:32" ht="12" customHeight="1" x14ac:dyDescent="0.2">
      <c r="A135" s="88"/>
      <c r="B135" s="89" t="s">
        <v>64</v>
      </c>
      <c r="C135" s="410"/>
      <c r="D135" s="104"/>
      <c r="E135" s="50">
        <f t="shared" si="180"/>
        <v>0</v>
      </c>
      <c r="G135" s="410"/>
      <c r="H135" s="104"/>
      <c r="I135" s="50">
        <f t="shared" si="181"/>
        <v>0</v>
      </c>
      <c r="J135" s="125"/>
      <c r="K135" s="104"/>
      <c r="L135" s="50">
        <f t="shared" si="182"/>
        <v>0</v>
      </c>
      <c r="M135" s="93">
        <f t="shared" si="183"/>
        <v>0</v>
      </c>
      <c r="N135" s="94">
        <f t="shared" si="183"/>
        <v>0</v>
      </c>
      <c r="O135" s="90">
        <f t="shared" si="183"/>
        <v>0</v>
      </c>
      <c r="P135" s="6"/>
      <c r="Q135" s="51">
        <f t="shared" si="184"/>
        <v>-200</v>
      </c>
      <c r="R135" s="52">
        <f t="shared" si="184"/>
        <v>-1</v>
      </c>
      <c r="S135" s="50">
        <f t="shared" si="179"/>
        <v>-200</v>
      </c>
      <c r="T135" s="6"/>
      <c r="U135" s="51">
        <f>IF(W155&lt;300,200,200+(W155-300)*0.667)</f>
        <v>200</v>
      </c>
      <c r="V135" s="52">
        <v>1</v>
      </c>
      <c r="W135" s="392">
        <f t="shared" si="185"/>
        <v>200</v>
      </c>
      <c r="X135" s="85"/>
    </row>
    <row r="136" spans="1:32" ht="12" customHeight="1" x14ac:dyDescent="0.2">
      <c r="A136" s="74"/>
      <c r="B136" s="89" t="s">
        <v>65</v>
      </c>
      <c r="C136" s="648"/>
      <c r="D136" s="473"/>
      <c r="E136" s="50">
        <f t="shared" si="180"/>
        <v>0</v>
      </c>
      <c r="G136" s="648"/>
      <c r="H136" s="473"/>
      <c r="I136" s="50">
        <f t="shared" si="181"/>
        <v>0</v>
      </c>
      <c r="J136" s="130"/>
      <c r="K136" s="473"/>
      <c r="L136" s="50">
        <f t="shared" si="182"/>
        <v>0</v>
      </c>
      <c r="M136" s="93">
        <f t="shared" si="183"/>
        <v>0</v>
      </c>
      <c r="N136" s="94">
        <f t="shared" si="183"/>
        <v>0</v>
      </c>
      <c r="O136" s="90">
        <f t="shared" si="183"/>
        <v>0</v>
      </c>
      <c r="P136" s="6"/>
      <c r="Q136" s="51">
        <f t="shared" si="184"/>
        <v>-200</v>
      </c>
      <c r="R136" s="52">
        <f t="shared" si="184"/>
        <v>-1</v>
      </c>
      <c r="S136" s="50">
        <f t="shared" si="179"/>
        <v>-200</v>
      </c>
      <c r="T136" s="6"/>
      <c r="U136" s="51">
        <v>200</v>
      </c>
      <c r="V136" s="268">
        <v>1</v>
      </c>
      <c r="W136" s="392">
        <f t="shared" si="185"/>
        <v>200</v>
      </c>
      <c r="X136" s="85"/>
    </row>
    <row r="137" spans="1:32" s="152" customFormat="1" ht="12" customHeight="1" x14ac:dyDescent="0.2">
      <c r="A137" s="57"/>
      <c r="B137" s="699" t="s">
        <v>22</v>
      </c>
      <c r="C137" s="621"/>
      <c r="D137" s="632"/>
      <c r="E137" s="40">
        <f t="shared" ref="E137" si="186">C137*D137</f>
        <v>0</v>
      </c>
      <c r="F137" s="6"/>
      <c r="G137" s="677"/>
      <c r="H137" s="688"/>
      <c r="I137" s="222">
        <f t="shared" ref="I137" si="187">G137*H137</f>
        <v>0</v>
      </c>
      <c r="J137" s="247"/>
      <c r="K137" s="688"/>
      <c r="L137" s="222">
        <f t="shared" ref="L137" si="188">J137*K137</f>
        <v>0</v>
      </c>
      <c r="M137" s="223">
        <f t="shared" ref="M137:O137" si="189">G137+J137</f>
        <v>0</v>
      </c>
      <c r="N137" s="224">
        <f t="shared" si="189"/>
        <v>0</v>
      </c>
      <c r="O137" s="222">
        <f t="shared" si="189"/>
        <v>0</v>
      </c>
      <c r="P137" s="6"/>
      <c r="Q137" s="42">
        <f t="shared" si="184"/>
        <v>0</v>
      </c>
      <c r="R137" s="43">
        <f t="shared" si="184"/>
        <v>0</v>
      </c>
      <c r="S137" s="40">
        <f t="shared" si="179"/>
        <v>0</v>
      </c>
      <c r="T137" s="6"/>
      <c r="U137" s="247"/>
      <c r="V137" s="58"/>
      <c r="W137" s="250"/>
      <c r="X137" s="740"/>
      <c r="Y137" s="41"/>
      <c r="Z137" s="41"/>
      <c r="AA137" s="41"/>
    </row>
    <row r="138" spans="1:32" s="152" customFormat="1" ht="12" customHeight="1" x14ac:dyDescent="0.2">
      <c r="A138" s="57"/>
      <c r="B138" s="699" t="s">
        <v>22</v>
      </c>
      <c r="C138" s="621"/>
      <c r="D138" s="632"/>
      <c r="E138" s="40">
        <f t="shared" ref="E138:E141" si="190">C138*D138</f>
        <v>0</v>
      </c>
      <c r="F138" s="6"/>
      <c r="G138" s="677"/>
      <c r="H138" s="688"/>
      <c r="I138" s="222">
        <f t="shared" ref="I138:I141" si="191">G138*H138</f>
        <v>0</v>
      </c>
      <c r="J138" s="247"/>
      <c r="K138" s="688"/>
      <c r="L138" s="222">
        <f t="shared" ref="L138:L141" si="192">J138*K138</f>
        <v>0</v>
      </c>
      <c r="M138" s="223">
        <f t="shared" ref="M138:M141" si="193">G138+J138</f>
        <v>0</v>
      </c>
      <c r="N138" s="224">
        <f t="shared" ref="N138:N141" si="194">H138+K138</f>
        <v>0</v>
      </c>
      <c r="O138" s="222">
        <f t="shared" ref="O138:O141" si="195">I138+L138</f>
        <v>0</v>
      </c>
      <c r="P138" s="6"/>
      <c r="Q138" s="42">
        <f t="shared" ref="Q138:Q141" si="196">M138-U138</f>
        <v>0</v>
      </c>
      <c r="R138" s="43">
        <f t="shared" ref="R138:R141" si="197">N138-V138</f>
        <v>0</v>
      </c>
      <c r="S138" s="40">
        <f t="shared" ref="S138:S141" si="198">O138-W138</f>
        <v>0</v>
      </c>
      <c r="T138" s="6"/>
      <c r="U138" s="247"/>
      <c r="V138" s="58"/>
      <c r="W138" s="250"/>
      <c r="X138" s="740"/>
      <c r="Y138" s="41"/>
      <c r="Z138" s="41"/>
      <c r="AA138" s="41"/>
    </row>
    <row r="139" spans="1:32" s="152" customFormat="1" ht="12" customHeight="1" x14ac:dyDescent="0.2">
      <c r="A139" s="57"/>
      <c r="B139" s="699" t="s">
        <v>22</v>
      </c>
      <c r="C139" s="621"/>
      <c r="D139" s="632"/>
      <c r="E139" s="40">
        <f t="shared" si="190"/>
        <v>0</v>
      </c>
      <c r="F139" s="6"/>
      <c r="G139" s="677"/>
      <c r="H139" s="688"/>
      <c r="I139" s="222">
        <f t="shared" si="191"/>
        <v>0</v>
      </c>
      <c r="J139" s="247"/>
      <c r="K139" s="688"/>
      <c r="L139" s="222">
        <f t="shared" si="192"/>
        <v>0</v>
      </c>
      <c r="M139" s="223">
        <f t="shared" si="193"/>
        <v>0</v>
      </c>
      <c r="N139" s="224">
        <f t="shared" si="194"/>
        <v>0</v>
      </c>
      <c r="O139" s="222">
        <f t="shared" si="195"/>
        <v>0</v>
      </c>
      <c r="P139" s="6"/>
      <c r="Q139" s="42">
        <f t="shared" si="196"/>
        <v>0</v>
      </c>
      <c r="R139" s="43">
        <f t="shared" si="197"/>
        <v>0</v>
      </c>
      <c r="S139" s="40">
        <f t="shared" si="198"/>
        <v>0</v>
      </c>
      <c r="T139" s="6"/>
      <c r="U139" s="247"/>
      <c r="V139" s="58"/>
      <c r="W139" s="250"/>
      <c r="X139" s="740"/>
      <c r="Y139" s="41"/>
      <c r="Z139" s="41"/>
      <c r="AA139" s="41"/>
    </row>
    <row r="140" spans="1:32" s="152" customFormat="1" ht="12" customHeight="1" x14ac:dyDescent="0.2">
      <c r="A140" s="57"/>
      <c r="B140" s="699" t="s">
        <v>22</v>
      </c>
      <c r="C140" s="621"/>
      <c r="D140" s="632"/>
      <c r="E140" s="40">
        <f t="shared" si="190"/>
        <v>0</v>
      </c>
      <c r="F140" s="6"/>
      <c r="G140" s="677"/>
      <c r="H140" s="688"/>
      <c r="I140" s="222">
        <f t="shared" si="191"/>
        <v>0</v>
      </c>
      <c r="J140" s="247"/>
      <c r="K140" s="688"/>
      <c r="L140" s="222">
        <f t="shared" si="192"/>
        <v>0</v>
      </c>
      <c r="M140" s="223">
        <f t="shared" si="193"/>
        <v>0</v>
      </c>
      <c r="N140" s="224">
        <f t="shared" si="194"/>
        <v>0</v>
      </c>
      <c r="O140" s="222">
        <f t="shared" si="195"/>
        <v>0</v>
      </c>
      <c r="P140" s="6"/>
      <c r="Q140" s="42">
        <f t="shared" si="196"/>
        <v>0</v>
      </c>
      <c r="R140" s="43">
        <f t="shared" si="197"/>
        <v>0</v>
      </c>
      <c r="S140" s="40">
        <f t="shared" si="198"/>
        <v>0</v>
      </c>
      <c r="T140" s="6"/>
      <c r="U140" s="247"/>
      <c r="V140" s="58"/>
      <c r="W140" s="250"/>
      <c r="X140" s="740"/>
      <c r="Y140" s="41"/>
      <c r="Z140" s="41"/>
      <c r="AA140" s="41"/>
    </row>
    <row r="141" spans="1:32" s="152" customFormat="1" ht="12" customHeight="1" x14ac:dyDescent="0.2">
      <c r="A141" s="57"/>
      <c r="B141" s="699" t="s">
        <v>22</v>
      </c>
      <c r="C141" s="621"/>
      <c r="D141" s="632"/>
      <c r="E141" s="40">
        <f t="shared" si="190"/>
        <v>0</v>
      </c>
      <c r="F141" s="6"/>
      <c r="G141" s="677"/>
      <c r="H141" s="688"/>
      <c r="I141" s="222">
        <f t="shared" si="191"/>
        <v>0</v>
      </c>
      <c r="J141" s="247"/>
      <c r="K141" s="688"/>
      <c r="L141" s="222">
        <f t="shared" si="192"/>
        <v>0</v>
      </c>
      <c r="M141" s="223">
        <f t="shared" si="193"/>
        <v>0</v>
      </c>
      <c r="N141" s="224">
        <f t="shared" si="194"/>
        <v>0</v>
      </c>
      <c r="O141" s="222">
        <f t="shared" si="195"/>
        <v>0</v>
      </c>
      <c r="P141" s="6"/>
      <c r="Q141" s="42">
        <f t="shared" si="196"/>
        <v>0</v>
      </c>
      <c r="R141" s="43">
        <f t="shared" si="197"/>
        <v>0</v>
      </c>
      <c r="S141" s="40">
        <f t="shared" si="198"/>
        <v>0</v>
      </c>
      <c r="T141" s="6"/>
      <c r="U141" s="247"/>
      <c r="V141" s="58"/>
      <c r="W141" s="250"/>
      <c r="X141" s="740"/>
      <c r="Y141" s="41"/>
      <c r="Z141" s="41"/>
      <c r="AA141" s="41"/>
    </row>
    <row r="142" spans="1:32" ht="12" customHeight="1" x14ac:dyDescent="0.2">
      <c r="A142" s="59"/>
      <c r="B142" s="60"/>
      <c r="C142" s="649"/>
      <c r="D142" s="656"/>
      <c r="E142" s="136"/>
      <c r="G142" s="649"/>
      <c r="H142" s="656"/>
      <c r="I142" s="136"/>
      <c r="J142" s="134"/>
      <c r="K142" s="656"/>
      <c r="L142" s="136"/>
      <c r="M142" s="134"/>
      <c r="N142" s="133"/>
      <c r="O142" s="136"/>
      <c r="P142" s="6"/>
      <c r="Q142" s="269"/>
      <c r="R142" s="6"/>
      <c r="S142" s="61"/>
      <c r="T142" s="6"/>
      <c r="U142" s="244"/>
      <c r="V142" s="62"/>
      <c r="W142" s="267"/>
      <c r="X142" s="85"/>
    </row>
    <row r="143" spans="1:32" s="145" customFormat="1" ht="18" customHeight="1" x14ac:dyDescent="0.2">
      <c r="A143" s="390" t="s">
        <v>67</v>
      </c>
      <c r="B143" s="288"/>
      <c r="C143" s="561"/>
      <c r="D143" s="575"/>
      <c r="E143" s="215">
        <f>SUM(E144:E151)</f>
        <v>0</v>
      </c>
      <c r="F143" s="6"/>
      <c r="G143" s="561"/>
      <c r="H143" s="575"/>
      <c r="I143" s="215">
        <f>SUM(I144:I151)</f>
        <v>0</v>
      </c>
      <c r="J143" s="561"/>
      <c r="K143" s="575"/>
      <c r="L143" s="215">
        <f>SUM(L144:L151)</f>
        <v>0</v>
      </c>
      <c r="M143" s="561"/>
      <c r="N143" s="575"/>
      <c r="O143" s="215">
        <f>SUM(O144:O151)</f>
        <v>0</v>
      </c>
      <c r="P143" s="15"/>
      <c r="Q143" s="561"/>
      <c r="R143" s="575"/>
      <c r="S143" s="215">
        <f>O143-W143</f>
        <v>0</v>
      </c>
      <c r="T143" s="15"/>
      <c r="U143" s="561"/>
      <c r="V143" s="577"/>
      <c r="W143" s="215">
        <v>0</v>
      </c>
      <c r="X143" s="361"/>
      <c r="AB143" s="144"/>
      <c r="AC143" s="144"/>
      <c r="AD143" s="144"/>
      <c r="AE143" s="144"/>
      <c r="AF143" s="144"/>
    </row>
    <row r="144" spans="1:32" s="218" customFormat="1" ht="12" customHeight="1" x14ac:dyDescent="0.2">
      <c r="A144" s="32" t="s">
        <v>240</v>
      </c>
      <c r="B144" s="78"/>
      <c r="C144" s="33"/>
      <c r="D144" s="576"/>
      <c r="E144" s="35"/>
      <c r="F144" s="6"/>
      <c r="G144" s="426"/>
      <c r="H144" s="552"/>
      <c r="I144" s="35"/>
      <c r="J144" s="426"/>
      <c r="K144" s="552"/>
      <c r="L144" s="35"/>
      <c r="M144" s="426"/>
      <c r="N144" s="552"/>
      <c r="O144" s="35"/>
      <c r="P144" s="15"/>
      <c r="Q144" s="33"/>
      <c r="R144" s="34"/>
      <c r="S144" s="35"/>
      <c r="T144" s="15"/>
      <c r="U144" s="426"/>
      <c r="V144" s="552"/>
      <c r="W144" s="428"/>
      <c r="X144" s="217"/>
      <c r="Y144" s="34"/>
      <c r="Z144" s="34"/>
      <c r="AA144" s="34"/>
    </row>
    <row r="145" spans="1:32" s="152" customFormat="1" ht="12" customHeight="1" x14ac:dyDescent="0.2">
      <c r="A145" s="219"/>
      <c r="B145" s="752" t="s">
        <v>232</v>
      </c>
      <c r="C145" s="675"/>
      <c r="D145" s="684"/>
      <c r="E145" s="222">
        <f t="shared" ref="E145" si="199">C145*D145</f>
        <v>0</v>
      </c>
      <c r="F145" s="193"/>
      <c r="G145" s="675"/>
      <c r="H145" s="684"/>
      <c r="I145" s="222">
        <f t="shared" ref="I145" si="200">G145*H145</f>
        <v>0</v>
      </c>
      <c r="J145" s="220"/>
      <c r="K145" s="684"/>
      <c r="L145" s="222">
        <f t="shared" ref="L145" si="201">J145*K145</f>
        <v>0</v>
      </c>
      <c r="M145" s="223">
        <f t="shared" ref="M145:O145" si="202">G145+J145</f>
        <v>0</v>
      </c>
      <c r="N145" s="224">
        <f t="shared" si="202"/>
        <v>0</v>
      </c>
      <c r="O145" s="222">
        <f t="shared" si="202"/>
        <v>0</v>
      </c>
      <c r="P145" s="6"/>
      <c r="Q145" s="223">
        <f t="shared" ref="Q145:S145" si="203">M145-U145</f>
        <v>-1200</v>
      </c>
      <c r="R145" s="224">
        <f t="shared" si="203"/>
        <v>0</v>
      </c>
      <c r="S145" s="222">
        <f t="shared" si="203"/>
        <v>0</v>
      </c>
      <c r="T145" s="6"/>
      <c r="U145" s="223">
        <v>1200</v>
      </c>
      <c r="V145" s="224">
        <v>0</v>
      </c>
      <c r="W145" s="237">
        <f>U145*V145</f>
        <v>0</v>
      </c>
      <c r="X145" s="731" t="s">
        <v>184</v>
      </c>
      <c r="Y145" s="41"/>
      <c r="Z145" s="226"/>
    </row>
    <row r="146" spans="1:32" s="152" customFormat="1" ht="12" customHeight="1" x14ac:dyDescent="0.2">
      <c r="A146" s="38"/>
      <c r="B146" s="727" t="s">
        <v>22</v>
      </c>
      <c r="C146" s="672"/>
      <c r="D146" s="683"/>
      <c r="E146" s="222">
        <f t="shared" ref="E146:E150" si="204">C146*D146</f>
        <v>0</v>
      </c>
      <c r="F146" s="6"/>
      <c r="G146" s="642"/>
      <c r="H146" s="293"/>
      <c r="I146" s="222">
        <f t="shared" ref="I146:I150" si="205">G146*H146</f>
        <v>0</v>
      </c>
      <c r="J146" s="42"/>
      <c r="K146" s="293"/>
      <c r="L146" s="222">
        <f t="shared" ref="L146:L150" si="206">J146*K146</f>
        <v>0</v>
      </c>
      <c r="M146" s="223">
        <f t="shared" ref="M146:M150" si="207">G146+J146</f>
        <v>0</v>
      </c>
      <c r="N146" s="224">
        <f t="shared" ref="N146:N150" si="208">H146+K146</f>
        <v>0</v>
      </c>
      <c r="O146" s="222">
        <f t="shared" ref="O146:O150" si="209">I146+L146</f>
        <v>0</v>
      </c>
      <c r="P146" s="15"/>
      <c r="Q146" s="223">
        <f t="shared" ref="Q146:Q150" si="210">M146-U146</f>
        <v>0</v>
      </c>
      <c r="R146" s="224">
        <f t="shared" ref="R146:R150" si="211">N146-V146</f>
        <v>0</v>
      </c>
      <c r="S146" s="222">
        <f t="shared" ref="S146:S150" si="212">O146-W146</f>
        <v>0</v>
      </c>
      <c r="T146" s="15"/>
      <c r="U146" s="42"/>
      <c r="V146" s="249"/>
      <c r="W146" s="44"/>
      <c r="X146" s="741"/>
      <c r="Y146" s="41"/>
      <c r="Z146" s="41"/>
      <c r="AA146" s="41"/>
    </row>
    <row r="147" spans="1:32" s="152" customFormat="1" ht="12" customHeight="1" x14ac:dyDescent="0.2">
      <c r="A147" s="38"/>
      <c r="B147" s="727" t="s">
        <v>22</v>
      </c>
      <c r="C147" s="672"/>
      <c r="D147" s="683"/>
      <c r="E147" s="222">
        <f t="shared" ref="E147" si="213">C147*D147</f>
        <v>0</v>
      </c>
      <c r="F147" s="6"/>
      <c r="G147" s="642"/>
      <c r="H147" s="293"/>
      <c r="I147" s="222">
        <f t="shared" ref="I147" si="214">G147*H147</f>
        <v>0</v>
      </c>
      <c r="J147" s="42"/>
      <c r="K147" s="293"/>
      <c r="L147" s="222">
        <f t="shared" ref="L147" si="215">J147*K147</f>
        <v>0</v>
      </c>
      <c r="M147" s="223">
        <f t="shared" ref="M147" si="216">G147+J147</f>
        <v>0</v>
      </c>
      <c r="N147" s="224">
        <f t="shared" ref="N147" si="217">H147+K147</f>
        <v>0</v>
      </c>
      <c r="O147" s="222">
        <f t="shared" ref="O147" si="218">I147+L147</f>
        <v>0</v>
      </c>
      <c r="P147" s="15"/>
      <c r="Q147" s="223">
        <f t="shared" ref="Q147" si="219">M147-U147</f>
        <v>0</v>
      </c>
      <c r="R147" s="224">
        <f t="shared" ref="R147" si="220">N147-V147</f>
        <v>0</v>
      </c>
      <c r="S147" s="222">
        <f t="shared" ref="S147" si="221">O147-W147</f>
        <v>0</v>
      </c>
      <c r="T147" s="15"/>
      <c r="U147" s="42"/>
      <c r="V147" s="249"/>
      <c r="W147" s="44"/>
      <c r="X147" s="741"/>
      <c r="Y147" s="41"/>
      <c r="Z147" s="41"/>
      <c r="AA147" s="41"/>
    </row>
    <row r="148" spans="1:32" s="152" customFormat="1" ht="12" customHeight="1" x14ac:dyDescent="0.2">
      <c r="A148" s="38"/>
      <c r="B148" s="727" t="s">
        <v>22</v>
      </c>
      <c r="C148" s="672"/>
      <c r="D148" s="683"/>
      <c r="E148" s="222">
        <f t="shared" si="204"/>
        <v>0</v>
      </c>
      <c r="F148" s="6"/>
      <c r="G148" s="642"/>
      <c r="H148" s="293"/>
      <c r="I148" s="222">
        <f t="shared" si="205"/>
        <v>0</v>
      </c>
      <c r="J148" s="42"/>
      <c r="K148" s="293"/>
      <c r="L148" s="222">
        <f t="shared" si="206"/>
        <v>0</v>
      </c>
      <c r="M148" s="223">
        <f t="shared" si="207"/>
        <v>0</v>
      </c>
      <c r="N148" s="224">
        <f t="shared" si="208"/>
        <v>0</v>
      </c>
      <c r="O148" s="222">
        <f t="shared" si="209"/>
        <v>0</v>
      </c>
      <c r="P148" s="15"/>
      <c r="Q148" s="223">
        <f t="shared" si="210"/>
        <v>0</v>
      </c>
      <c r="R148" s="224">
        <f t="shared" si="211"/>
        <v>0</v>
      </c>
      <c r="S148" s="222">
        <f t="shared" si="212"/>
        <v>0</v>
      </c>
      <c r="T148" s="15"/>
      <c r="U148" s="42"/>
      <c r="V148" s="249"/>
      <c r="W148" s="44"/>
      <c r="X148" s="741"/>
      <c r="Y148" s="41"/>
      <c r="Z148" s="41"/>
      <c r="AA148" s="41"/>
    </row>
    <row r="149" spans="1:32" s="152" customFormat="1" ht="12" customHeight="1" x14ac:dyDescent="0.2">
      <c r="A149" s="38"/>
      <c r="B149" s="727" t="s">
        <v>22</v>
      </c>
      <c r="C149" s="672"/>
      <c r="D149" s="683"/>
      <c r="E149" s="222">
        <f t="shared" si="204"/>
        <v>0</v>
      </c>
      <c r="F149" s="6"/>
      <c r="G149" s="642"/>
      <c r="H149" s="293"/>
      <c r="I149" s="222">
        <f t="shared" si="205"/>
        <v>0</v>
      </c>
      <c r="J149" s="42"/>
      <c r="K149" s="293"/>
      <c r="L149" s="222">
        <f t="shared" si="206"/>
        <v>0</v>
      </c>
      <c r="M149" s="223">
        <f t="shared" si="207"/>
        <v>0</v>
      </c>
      <c r="N149" s="224">
        <f t="shared" si="208"/>
        <v>0</v>
      </c>
      <c r="O149" s="222">
        <f t="shared" si="209"/>
        <v>0</v>
      </c>
      <c r="P149" s="15"/>
      <c r="Q149" s="223">
        <f t="shared" si="210"/>
        <v>0</v>
      </c>
      <c r="R149" s="224">
        <f t="shared" si="211"/>
        <v>0</v>
      </c>
      <c r="S149" s="222">
        <f t="shared" si="212"/>
        <v>0</v>
      </c>
      <c r="T149" s="15"/>
      <c r="U149" s="42"/>
      <c r="V149" s="249"/>
      <c r="W149" s="44"/>
      <c r="X149" s="741"/>
      <c r="Y149" s="41"/>
      <c r="Z149" s="41"/>
      <c r="AA149" s="41"/>
    </row>
    <row r="150" spans="1:32" s="152" customFormat="1" ht="12" customHeight="1" x14ac:dyDescent="0.2">
      <c r="A150" s="38"/>
      <c r="B150" s="727" t="s">
        <v>22</v>
      </c>
      <c r="C150" s="672"/>
      <c r="D150" s="683"/>
      <c r="E150" s="222">
        <f t="shared" si="204"/>
        <v>0</v>
      </c>
      <c r="F150" s="6"/>
      <c r="G150" s="642"/>
      <c r="H150" s="293"/>
      <c r="I150" s="222">
        <f t="shared" si="205"/>
        <v>0</v>
      </c>
      <c r="J150" s="42"/>
      <c r="K150" s="293"/>
      <c r="L150" s="222">
        <f t="shared" si="206"/>
        <v>0</v>
      </c>
      <c r="M150" s="223">
        <f t="shared" si="207"/>
        <v>0</v>
      </c>
      <c r="N150" s="224">
        <f t="shared" si="208"/>
        <v>0</v>
      </c>
      <c r="O150" s="222">
        <f t="shared" si="209"/>
        <v>0</v>
      </c>
      <c r="P150" s="15"/>
      <c r="Q150" s="223">
        <f t="shared" si="210"/>
        <v>0</v>
      </c>
      <c r="R150" s="224">
        <f t="shared" si="211"/>
        <v>0</v>
      </c>
      <c r="S150" s="222">
        <f t="shared" si="212"/>
        <v>0</v>
      </c>
      <c r="T150" s="15"/>
      <c r="U150" s="42"/>
      <c r="V150" s="249"/>
      <c r="W150" s="44"/>
      <c r="X150" s="741"/>
      <c r="Y150" s="41"/>
      <c r="Z150" s="41"/>
      <c r="AA150" s="41"/>
    </row>
    <row r="151" spans="1:32" ht="12" customHeight="1" thickBot="1" x14ac:dyDescent="0.25">
      <c r="A151" s="108"/>
      <c r="B151" s="109"/>
      <c r="C151" s="676"/>
      <c r="D151" s="685"/>
      <c r="E151" s="169"/>
      <c r="F151" s="6"/>
      <c r="G151" s="676"/>
      <c r="H151" s="685"/>
      <c r="I151" s="169"/>
      <c r="J151" s="415"/>
      <c r="K151" s="685"/>
      <c r="L151" s="169"/>
      <c r="M151" s="415"/>
      <c r="N151" s="414"/>
      <c r="O151" s="169"/>
      <c r="P151" s="6"/>
      <c r="Q151" s="269"/>
      <c r="R151" s="6"/>
      <c r="S151" s="61"/>
      <c r="T151" s="6"/>
      <c r="U151" s="472"/>
      <c r="V151" s="112"/>
      <c r="W151" s="110"/>
      <c r="X151" s="245"/>
      <c r="AB151" s="6"/>
      <c r="AC151" s="6"/>
      <c r="AD151" s="6"/>
      <c r="AE151" s="6"/>
      <c r="AF151" s="6"/>
    </row>
    <row r="152" spans="1:32" ht="12" customHeight="1" x14ac:dyDescent="0.2">
      <c r="A152" s="113"/>
      <c r="B152" s="114"/>
      <c r="C152" s="647"/>
      <c r="D152" s="518"/>
      <c r="E152" s="116"/>
      <c r="F152" s="6"/>
      <c r="G152" s="647"/>
      <c r="H152" s="518"/>
      <c r="I152" s="116"/>
      <c r="J152" s="119"/>
      <c r="K152" s="518"/>
      <c r="L152" s="116"/>
      <c r="M152" s="119"/>
      <c r="N152" s="118"/>
      <c r="O152" s="116"/>
      <c r="P152" s="6"/>
      <c r="Q152" s="115"/>
      <c r="R152" s="533"/>
      <c r="S152" s="519"/>
      <c r="T152" s="6"/>
      <c r="U152" s="417"/>
      <c r="V152" s="118"/>
      <c r="W152" s="116"/>
      <c r="X152" s="122"/>
      <c r="AB152" s="6"/>
      <c r="AC152" s="6"/>
      <c r="AD152" s="6"/>
      <c r="AE152" s="6"/>
      <c r="AF152" s="6"/>
    </row>
    <row r="153" spans="1:32" ht="12" customHeight="1" x14ac:dyDescent="0.2">
      <c r="A153" s="74"/>
      <c r="B153" s="48" t="s">
        <v>68</v>
      </c>
      <c r="C153" s="410"/>
      <c r="D153" s="473"/>
      <c r="E153" s="123">
        <f>E7+E22+E48+E59+E67+E78+E86+E98+E108+E129+E143</f>
        <v>0</v>
      </c>
      <c r="F153" s="6"/>
      <c r="G153" s="410"/>
      <c r="H153" s="473"/>
      <c r="I153" s="123">
        <f>I7+I22+I48+I59+I67+I78+I86+I98+I108+I129+I143</f>
        <v>0</v>
      </c>
      <c r="J153" s="125"/>
      <c r="K153" s="473"/>
      <c r="L153" s="123">
        <f>L7+L22+L48+L59+L67+L78+L86+L98+L108+L129+L143</f>
        <v>0</v>
      </c>
      <c r="M153" s="125"/>
      <c r="N153" s="124"/>
      <c r="O153" s="123">
        <f>O7+O22+O48+O59+O67+O78+O86+O98+O108+O129+O143</f>
        <v>0</v>
      </c>
      <c r="P153" s="712"/>
      <c r="Q153" s="534"/>
      <c r="R153" s="535"/>
      <c r="S153" s="515" t="e">
        <f>O153-W153</f>
        <v>#DIV/0!</v>
      </c>
      <c r="T153" s="712"/>
      <c r="U153" s="51"/>
      <c r="V153" s="94"/>
      <c r="W153" s="123" t="e">
        <f>W7+W22+W48+W59+W67+W78+W86+W98+W108+W129+W143</f>
        <v>#DIV/0!</v>
      </c>
      <c r="X153" s="753" t="s">
        <v>68</v>
      </c>
      <c r="Y153" s="6"/>
      <c r="Z153" s="6"/>
      <c r="AA153" s="6"/>
      <c r="AB153" s="6"/>
    </row>
    <row r="154" spans="1:32" ht="12" customHeight="1" thickBot="1" x14ac:dyDescent="0.25">
      <c r="A154" s="74"/>
      <c r="B154" s="48"/>
      <c r="C154" s="410"/>
      <c r="D154" s="104"/>
      <c r="E154" s="50"/>
      <c r="F154" s="6"/>
      <c r="G154" s="410"/>
      <c r="H154" s="104"/>
      <c r="I154" s="50"/>
      <c r="J154" s="125"/>
      <c r="K154" s="104"/>
      <c r="L154" s="50"/>
      <c r="M154" s="125"/>
      <c r="N154" s="52"/>
      <c r="O154" s="50"/>
      <c r="P154" s="6"/>
      <c r="Q154" s="49"/>
      <c r="R154" s="164"/>
      <c r="S154" s="128"/>
      <c r="T154" s="6"/>
      <c r="U154" s="746" t="s">
        <v>157</v>
      </c>
      <c r="V154" s="747">
        <f>SUM(V155:V158)</f>
        <v>0</v>
      </c>
      <c r="W154" s="267"/>
      <c r="X154" s="85"/>
      <c r="Y154" s="6"/>
      <c r="Z154" s="15" t="s">
        <v>248</v>
      </c>
      <c r="AA154" s="6"/>
      <c r="AB154" s="6"/>
    </row>
    <row r="155" spans="1:32" ht="12" customHeight="1" thickBot="1" x14ac:dyDescent="0.25">
      <c r="A155" s="74"/>
      <c r="B155" s="48" t="s">
        <v>69</v>
      </c>
      <c r="C155" s="648"/>
      <c r="D155" s="473"/>
      <c r="E155" s="128"/>
      <c r="F155" s="6"/>
      <c r="G155" s="648"/>
      <c r="H155" s="473"/>
      <c r="I155" s="128"/>
      <c r="J155" s="130"/>
      <c r="K155" s="473"/>
      <c r="L155" s="128"/>
      <c r="M155" s="130"/>
      <c r="N155" s="124"/>
      <c r="O155" s="128"/>
      <c r="P155" s="6"/>
      <c r="Q155" s="49"/>
      <c r="R155" s="164"/>
      <c r="S155" s="128"/>
      <c r="T155" s="6"/>
      <c r="U155" s="129" t="s">
        <v>161</v>
      </c>
      <c r="V155" s="748">
        <v>0</v>
      </c>
      <c r="W155" s="732">
        <v>0</v>
      </c>
      <c r="X155" s="749" t="s">
        <v>175</v>
      </c>
      <c r="Y155" s="135">
        <f>IF(W155&lt;=400,190,IF(AND(W155&gt;400,W155&lt;750),((W155-400)/(750-400)*(160-190))+190,160))</f>
        <v>190</v>
      </c>
      <c r="Z155" s="15">
        <v>0</v>
      </c>
      <c r="AA155" s="6"/>
      <c r="AB155" s="6"/>
    </row>
    <row r="156" spans="1:32" ht="12" customHeight="1" x14ac:dyDescent="0.2">
      <c r="A156" s="74"/>
      <c r="B156" s="48"/>
      <c r="C156" s="648"/>
      <c r="D156" s="473"/>
      <c r="E156" s="155"/>
      <c r="F156" s="6"/>
      <c r="G156" s="648"/>
      <c r="H156" s="473"/>
      <c r="I156" s="155"/>
      <c r="J156" s="130"/>
      <c r="K156" s="473"/>
      <c r="L156" s="155"/>
      <c r="M156" s="130"/>
      <c r="N156" s="124"/>
      <c r="O156" s="155"/>
      <c r="P156" s="6"/>
      <c r="Q156" s="49"/>
      <c r="R156" s="164"/>
      <c r="S156" s="128"/>
      <c r="T156" s="6"/>
      <c r="U156" s="129" t="s">
        <v>160</v>
      </c>
      <c r="V156" s="696">
        <v>0</v>
      </c>
      <c r="W156" s="750" t="e">
        <f>(V155+V156)/V154*W155</f>
        <v>#DIV/0!</v>
      </c>
      <c r="X156" s="89" t="s">
        <v>108</v>
      </c>
      <c r="Y156" s="135"/>
      <c r="Z156" s="6">
        <v>1</v>
      </c>
      <c r="AA156" s="6"/>
      <c r="AB156" s="6"/>
    </row>
    <row r="157" spans="1:32" ht="12" customHeight="1" x14ac:dyDescent="0.2">
      <c r="A157" s="74"/>
      <c r="B157" s="48"/>
      <c r="C157" s="648"/>
      <c r="D157" s="473"/>
      <c r="E157" s="155"/>
      <c r="F157" s="6"/>
      <c r="G157" s="648"/>
      <c r="H157" s="473"/>
      <c r="I157" s="155"/>
      <c r="J157" s="130"/>
      <c r="K157" s="473"/>
      <c r="L157" s="155"/>
      <c r="M157" s="130"/>
      <c r="N157" s="124"/>
      <c r="O157" s="155"/>
      <c r="P157" s="6"/>
      <c r="Q157" s="49"/>
      <c r="R157" s="164"/>
      <c r="S157" s="128"/>
      <c r="T157" s="6"/>
      <c r="U157" s="129" t="s">
        <v>159</v>
      </c>
      <c r="V157" s="696">
        <v>0</v>
      </c>
      <c r="W157" s="751" t="e">
        <f>W155-W156</f>
        <v>#DIV/0!</v>
      </c>
      <c r="X157" s="89" t="s">
        <v>109</v>
      </c>
      <c r="Y157" s="135"/>
      <c r="Z157" s="6"/>
      <c r="AA157" s="6"/>
      <c r="AB157" s="6"/>
    </row>
    <row r="158" spans="1:32" ht="12" customHeight="1" x14ac:dyDescent="0.2">
      <c r="A158" s="74"/>
      <c r="B158" s="48"/>
      <c r="C158" s="648"/>
      <c r="D158" s="473"/>
      <c r="E158" s="155"/>
      <c r="F158" s="6"/>
      <c r="G158" s="648"/>
      <c r="H158" s="473"/>
      <c r="I158" s="155"/>
      <c r="J158" s="130"/>
      <c r="K158" s="473"/>
      <c r="L158" s="155"/>
      <c r="M158" s="130"/>
      <c r="N158" s="124"/>
      <c r="O158" s="155"/>
      <c r="P158" s="6"/>
      <c r="Q158" s="49"/>
      <c r="R158" s="164"/>
      <c r="S158" s="128"/>
      <c r="T158" s="6"/>
      <c r="U158" s="129" t="s">
        <v>158</v>
      </c>
      <c r="V158" s="696">
        <v>0</v>
      </c>
      <c r="W158" s="123"/>
      <c r="X158" s="418"/>
      <c r="Y158" s="135"/>
      <c r="Z158" s="6"/>
      <c r="AA158" s="6"/>
      <c r="AB158" s="6"/>
    </row>
    <row r="159" spans="1:32" ht="12" customHeight="1" x14ac:dyDescent="0.2">
      <c r="A159" s="59"/>
      <c r="B159" s="60"/>
      <c r="C159" s="650"/>
      <c r="D159" s="657"/>
      <c r="E159" s="61"/>
      <c r="F159" s="6"/>
      <c r="G159" s="650"/>
      <c r="H159" s="657"/>
      <c r="I159" s="61"/>
      <c r="J159" s="141"/>
      <c r="K159" s="140"/>
      <c r="L159" s="61"/>
      <c r="M159" s="141"/>
      <c r="N159" s="140"/>
      <c r="O159" s="61"/>
      <c r="P159" s="6"/>
      <c r="Q159" s="266"/>
      <c r="R159" s="554"/>
      <c r="S159" s="136"/>
      <c r="T159" s="6"/>
      <c r="U159" s="139"/>
      <c r="V159" s="142"/>
      <c r="W159" s="419"/>
      <c r="X159" s="420"/>
      <c r="Y159" s="135"/>
      <c r="Z159" s="6"/>
      <c r="AA159" s="6"/>
      <c r="AB159" s="6"/>
    </row>
    <row r="160" spans="1:32" s="145" customFormat="1" ht="18" customHeight="1" x14ac:dyDescent="0.2">
      <c r="A160" s="792" t="s">
        <v>73</v>
      </c>
      <c r="B160" s="802"/>
      <c r="C160" s="556"/>
      <c r="D160" s="558"/>
      <c r="E160" s="28"/>
      <c r="F160" s="6"/>
      <c r="G160" s="556"/>
      <c r="H160" s="580" t="s">
        <v>74</v>
      </c>
      <c r="I160" s="28">
        <f>SUM(I161:I171)</f>
        <v>0</v>
      </c>
      <c r="J160" s="556"/>
      <c r="K160" s="580" t="s">
        <v>74</v>
      </c>
      <c r="L160" s="28">
        <f>SUM(L161:L171)</f>
        <v>0</v>
      </c>
      <c r="M160" s="556"/>
      <c r="N160" s="580" t="s">
        <v>74</v>
      </c>
      <c r="O160" s="28">
        <f>SUM(O161:O171)</f>
        <v>0</v>
      </c>
      <c r="P160" s="29"/>
      <c r="Q160" s="556"/>
      <c r="R160" s="558"/>
      <c r="S160" s="28">
        <f>O160-W160</f>
        <v>0</v>
      </c>
      <c r="T160" s="29"/>
      <c r="U160" s="556"/>
      <c r="V160" s="558"/>
      <c r="W160" s="28"/>
      <c r="X160" s="65" t="s">
        <v>241</v>
      </c>
      <c r="Y160" s="143"/>
      <c r="Z160" s="144"/>
      <c r="AA160" s="144"/>
    </row>
    <row r="161" spans="1:28" s="37" customFormat="1" ht="12" customHeight="1" x14ac:dyDescent="0.2">
      <c r="A161" s="66"/>
      <c r="B161" s="78" t="s">
        <v>169</v>
      </c>
      <c r="C161" s="609"/>
      <c r="D161" s="610"/>
      <c r="E161" s="35"/>
      <c r="F161" s="6"/>
      <c r="G161" s="578"/>
      <c r="H161" s="579"/>
      <c r="I161" s="35"/>
      <c r="J161" s="578"/>
      <c r="K161" s="579"/>
      <c r="L161" s="35"/>
      <c r="M161" s="578"/>
      <c r="N161" s="579"/>
      <c r="O161" s="365"/>
      <c r="P161" s="16"/>
      <c r="Q161" s="366"/>
      <c r="R161" s="367"/>
      <c r="S161" s="365"/>
      <c r="T161" s="6"/>
      <c r="U161" s="578"/>
      <c r="V161" s="581"/>
      <c r="W161" s="78"/>
      <c r="X161" s="217"/>
      <c r="Y161" s="146"/>
      <c r="Z161" s="36"/>
      <c r="AA161" s="36"/>
    </row>
    <row r="162" spans="1:28" s="152" customFormat="1" ht="12" customHeight="1" x14ac:dyDescent="0.2">
      <c r="A162" s="38"/>
      <c r="B162" s="727" t="s">
        <v>22</v>
      </c>
      <c r="C162" s="661"/>
      <c r="D162" s="686"/>
      <c r="E162" s="147"/>
      <c r="F162" s="6"/>
      <c r="G162" s="661" t="s">
        <v>185</v>
      </c>
      <c r="H162" s="658" t="e">
        <f>I162/I173</f>
        <v>#DIV/0!</v>
      </c>
      <c r="I162" s="147"/>
      <c r="J162" s="498" t="s">
        <v>185</v>
      </c>
      <c r="K162" s="658" t="e">
        <f>L162/L173</f>
        <v>#DIV/0!</v>
      </c>
      <c r="L162" s="147"/>
      <c r="M162" s="498" t="s">
        <v>185</v>
      </c>
      <c r="N162" s="500" t="e">
        <f>O162/O173</f>
        <v>#DIV/0!</v>
      </c>
      <c r="O162" s="147">
        <f>I162+L162</f>
        <v>0</v>
      </c>
      <c r="P162" s="6"/>
      <c r="Q162" s="271"/>
      <c r="R162" s="594"/>
      <c r="S162" s="147"/>
      <c r="T162" s="6"/>
      <c r="U162" s="509"/>
      <c r="V162" s="546"/>
      <c r="W162" s="547"/>
      <c r="X162" s="225"/>
      <c r="Y162" s="548"/>
      <c r="Z162" s="41"/>
      <c r="AA162" s="41"/>
    </row>
    <row r="163" spans="1:28" s="152" customFormat="1" ht="12" customHeight="1" x14ac:dyDescent="0.2">
      <c r="A163" s="57"/>
      <c r="B163" s="699" t="s">
        <v>22</v>
      </c>
      <c r="C163" s="652"/>
      <c r="D163" s="512"/>
      <c r="E163" s="147"/>
      <c r="F163" s="6"/>
      <c r="G163" s="652" t="s">
        <v>185</v>
      </c>
      <c r="H163" s="659" t="e">
        <f>I163/I173</f>
        <v>#DIV/0!</v>
      </c>
      <c r="I163" s="147"/>
      <c r="J163" s="148" t="s">
        <v>185</v>
      </c>
      <c r="K163" s="659" t="e">
        <f>L163/L173</f>
        <v>#DIV/0!</v>
      </c>
      <c r="L163" s="147"/>
      <c r="M163" s="148" t="s">
        <v>185</v>
      </c>
      <c r="N163" s="474" t="e">
        <f>O163/O173</f>
        <v>#DIV/0!</v>
      </c>
      <c r="O163" s="147">
        <f t="shared" ref="O163:O170" si="222">I163+L163</f>
        <v>0</v>
      </c>
      <c r="P163" s="6"/>
      <c r="Q163" s="39"/>
      <c r="R163" s="549"/>
      <c r="S163" s="513"/>
      <c r="T163" s="6"/>
      <c r="U163" s="148"/>
      <c r="V163" s="550"/>
      <c r="W163" s="551"/>
      <c r="X163" s="497"/>
      <c r="Y163" s="548"/>
      <c r="Z163" s="41"/>
      <c r="AA163" s="41"/>
    </row>
    <row r="164" spans="1:28" s="152" customFormat="1" ht="12" customHeight="1" x14ac:dyDescent="0.2">
      <c r="A164" s="57"/>
      <c r="B164" s="699" t="s">
        <v>22</v>
      </c>
      <c r="C164" s="652"/>
      <c r="D164" s="512"/>
      <c r="E164" s="147"/>
      <c r="F164" s="6"/>
      <c r="G164" s="652" t="s">
        <v>185</v>
      </c>
      <c r="H164" s="659" t="e">
        <f>I164/I173</f>
        <v>#DIV/0!</v>
      </c>
      <c r="I164" s="147"/>
      <c r="J164" s="148" t="s">
        <v>185</v>
      </c>
      <c r="K164" s="659" t="e">
        <f>L164/L173</f>
        <v>#DIV/0!</v>
      </c>
      <c r="L164" s="147"/>
      <c r="M164" s="148" t="s">
        <v>185</v>
      </c>
      <c r="N164" s="474" t="e">
        <f>O164/O173</f>
        <v>#DIV/0!</v>
      </c>
      <c r="O164" s="147">
        <f t="shared" si="222"/>
        <v>0</v>
      </c>
      <c r="P164" s="6"/>
      <c r="Q164" s="39"/>
      <c r="R164" s="549"/>
      <c r="S164" s="513"/>
      <c r="T164" s="6"/>
      <c r="U164" s="148"/>
      <c r="V164" s="550"/>
      <c r="W164" s="551"/>
      <c r="X164" s="497"/>
      <c r="Y164" s="548"/>
      <c r="Z164" s="41"/>
      <c r="AA164" s="41"/>
    </row>
    <row r="165" spans="1:28" s="152" customFormat="1" ht="12" customHeight="1" x14ac:dyDescent="0.2">
      <c r="A165" s="57"/>
      <c r="B165" s="699" t="s">
        <v>22</v>
      </c>
      <c r="C165" s="652"/>
      <c r="D165" s="512"/>
      <c r="E165" s="147"/>
      <c r="F165" s="6"/>
      <c r="G165" s="652" t="s">
        <v>185</v>
      </c>
      <c r="H165" s="659" t="e">
        <f>I165/I173</f>
        <v>#DIV/0!</v>
      </c>
      <c r="I165" s="147"/>
      <c r="J165" s="148" t="s">
        <v>185</v>
      </c>
      <c r="K165" s="659" t="e">
        <f>L165/L173</f>
        <v>#DIV/0!</v>
      </c>
      <c r="L165" s="147"/>
      <c r="M165" s="148" t="s">
        <v>185</v>
      </c>
      <c r="N165" s="474" t="e">
        <f>O165/O173</f>
        <v>#DIV/0!</v>
      </c>
      <c r="O165" s="147">
        <f t="shared" si="222"/>
        <v>0</v>
      </c>
      <c r="P165" s="6"/>
      <c r="Q165" s="39"/>
      <c r="R165" s="549"/>
      <c r="S165" s="513"/>
      <c r="T165" s="6"/>
      <c r="U165" s="148"/>
      <c r="V165" s="550"/>
      <c r="W165" s="551"/>
      <c r="X165" s="497"/>
      <c r="Y165" s="548"/>
      <c r="Z165" s="41"/>
      <c r="AA165" s="41"/>
    </row>
    <row r="166" spans="1:28" s="152" customFormat="1" ht="12" customHeight="1" x14ac:dyDescent="0.2">
      <c r="A166" s="57"/>
      <c r="B166" s="699" t="s">
        <v>22</v>
      </c>
      <c r="C166" s="652"/>
      <c r="D166" s="512"/>
      <c r="E166" s="147"/>
      <c r="F166" s="6"/>
      <c r="G166" s="652" t="s">
        <v>185</v>
      </c>
      <c r="H166" s="659" t="e">
        <f>I166/I173</f>
        <v>#DIV/0!</v>
      </c>
      <c r="I166" s="147"/>
      <c r="J166" s="148" t="s">
        <v>185</v>
      </c>
      <c r="K166" s="659" t="e">
        <f>L166/L173</f>
        <v>#DIV/0!</v>
      </c>
      <c r="L166" s="147"/>
      <c r="M166" s="148" t="s">
        <v>185</v>
      </c>
      <c r="N166" s="474" t="e">
        <f>O166/O173</f>
        <v>#DIV/0!</v>
      </c>
      <c r="O166" s="147">
        <f t="shared" si="222"/>
        <v>0</v>
      </c>
      <c r="P166" s="6"/>
      <c r="Q166" s="39"/>
      <c r="R166" s="549"/>
      <c r="S166" s="513"/>
      <c r="T166" s="6"/>
      <c r="U166" s="148"/>
      <c r="V166" s="550"/>
      <c r="W166" s="551"/>
      <c r="X166" s="497"/>
      <c r="Y166" s="548"/>
      <c r="Z166" s="41"/>
      <c r="AA166" s="41"/>
    </row>
    <row r="167" spans="1:28" ht="12" customHeight="1" x14ac:dyDescent="0.2">
      <c r="A167" s="47"/>
      <c r="B167" s="60" t="s">
        <v>75</v>
      </c>
      <c r="C167" s="612"/>
      <c r="D167" s="687"/>
      <c r="E167" s="153"/>
      <c r="F167" s="6"/>
      <c r="G167" s="612" t="s">
        <v>185</v>
      </c>
      <c r="H167" s="660" t="e">
        <f>I167/I173</f>
        <v>#DIV/0!</v>
      </c>
      <c r="I167" s="155"/>
      <c r="J167" s="154" t="s">
        <v>185</v>
      </c>
      <c r="K167" s="660" t="e">
        <f>L167/L173</f>
        <v>#DIV/0!</v>
      </c>
      <c r="L167" s="155"/>
      <c r="M167" s="154" t="s">
        <v>185</v>
      </c>
      <c r="N167" s="475" t="e">
        <f>O167/O173</f>
        <v>#DIV/0!</v>
      </c>
      <c r="O167" s="155">
        <f t="shared" si="222"/>
        <v>0</v>
      </c>
      <c r="P167" s="6"/>
      <c r="Q167" s="49"/>
      <c r="R167" s="164"/>
      <c r="S167" s="128"/>
      <c r="T167" s="6"/>
      <c r="U167" s="129"/>
      <c r="V167" s="542"/>
      <c r="W167" s="543"/>
      <c r="X167" s="85"/>
      <c r="Y167" s="135"/>
      <c r="Z167" s="6"/>
      <c r="AA167" s="6"/>
    </row>
    <row r="168" spans="1:28" ht="12" customHeight="1" x14ac:dyDescent="0.2">
      <c r="A168" s="47"/>
      <c r="B168" s="48" t="s">
        <v>239</v>
      </c>
      <c r="C168" s="612"/>
      <c r="D168" s="687"/>
      <c r="E168" s="153"/>
      <c r="F168" s="6"/>
      <c r="G168" s="612" t="s">
        <v>185</v>
      </c>
      <c r="H168" s="660" t="e">
        <f>I168/I173</f>
        <v>#DIV/0!</v>
      </c>
      <c r="I168" s="155"/>
      <c r="J168" s="154" t="s">
        <v>185</v>
      </c>
      <c r="K168" s="660" t="e">
        <f>L168/L173</f>
        <v>#DIV/0!</v>
      </c>
      <c r="L168" s="608"/>
      <c r="M168" s="612" t="s">
        <v>185</v>
      </c>
      <c r="N168" s="475" t="e">
        <f>O168/O173</f>
        <v>#DIV/0!</v>
      </c>
      <c r="O168" s="155">
        <f t="shared" si="222"/>
        <v>0</v>
      </c>
      <c r="P168" s="6"/>
      <c r="Q168" s="49"/>
      <c r="R168" s="164"/>
      <c r="S168" s="128"/>
      <c r="T168" s="6"/>
      <c r="U168" s="129"/>
      <c r="V168" s="542"/>
      <c r="W168" s="543"/>
      <c r="X168" s="85"/>
      <c r="Y168" s="135"/>
      <c r="Z168" s="6"/>
      <c r="AA168" s="6"/>
    </row>
    <row r="169" spans="1:28" ht="12" customHeight="1" x14ac:dyDescent="0.2">
      <c r="A169" s="47"/>
      <c r="B169" s="48" t="s">
        <v>76</v>
      </c>
      <c r="C169" s="612"/>
      <c r="D169" s="687"/>
      <c r="E169" s="153"/>
      <c r="F169" s="6"/>
      <c r="G169" s="612" t="s">
        <v>185</v>
      </c>
      <c r="H169" s="660" t="e">
        <f>I169/I173</f>
        <v>#DIV/0!</v>
      </c>
      <c r="I169" s="155"/>
      <c r="J169" s="154" t="s">
        <v>185</v>
      </c>
      <c r="K169" s="660" t="e">
        <f>L169/L173</f>
        <v>#DIV/0!</v>
      </c>
      <c r="L169" s="155"/>
      <c r="M169" s="154" t="s">
        <v>185</v>
      </c>
      <c r="N169" s="475" t="e">
        <f>O169/O173</f>
        <v>#DIV/0!</v>
      </c>
      <c r="O169" s="155">
        <f t="shared" si="222"/>
        <v>0</v>
      </c>
      <c r="P169" s="6"/>
      <c r="Q169" s="49"/>
      <c r="R169" s="164"/>
      <c r="S169" s="128"/>
      <c r="T169" s="6"/>
      <c r="U169" s="129"/>
      <c r="V169" s="542"/>
      <c r="W169" s="543"/>
      <c r="X169" s="85"/>
      <c r="Y169" s="135"/>
      <c r="Z169" s="6"/>
      <c r="AA169" s="6"/>
    </row>
    <row r="170" spans="1:28" ht="12" customHeight="1" x14ac:dyDescent="0.2">
      <c r="A170" s="47"/>
      <c r="B170" s="48" t="s">
        <v>77</v>
      </c>
      <c r="C170" s="612"/>
      <c r="D170" s="687"/>
      <c r="E170" s="153"/>
      <c r="F170" s="6"/>
      <c r="G170" s="612" t="s">
        <v>185</v>
      </c>
      <c r="H170" s="660" t="e">
        <f>I170/I173</f>
        <v>#DIV/0!</v>
      </c>
      <c r="I170" s="155"/>
      <c r="J170" s="154" t="s">
        <v>185</v>
      </c>
      <c r="K170" s="660" t="e">
        <f>L170/L173</f>
        <v>#DIV/0!</v>
      </c>
      <c r="L170" s="155"/>
      <c r="M170" s="154" t="s">
        <v>185</v>
      </c>
      <c r="N170" s="475" t="e">
        <f>O170/O173</f>
        <v>#DIV/0!</v>
      </c>
      <c r="O170" s="155">
        <f t="shared" si="222"/>
        <v>0</v>
      </c>
      <c r="P170" s="6"/>
      <c r="Q170" s="49"/>
      <c r="R170" s="164"/>
      <c r="S170" s="128"/>
      <c r="T170" s="6"/>
      <c r="U170" s="129"/>
      <c r="V170" s="542"/>
      <c r="W170" s="543"/>
      <c r="X170" s="85"/>
      <c r="Y170" s="135"/>
      <c r="Z170" s="6"/>
      <c r="AA170" s="6"/>
    </row>
    <row r="171" spans="1:28" ht="12" customHeight="1" x14ac:dyDescent="0.2">
      <c r="A171" s="47"/>
      <c r="B171" s="48" t="s">
        <v>170</v>
      </c>
      <c r="C171" s="612"/>
      <c r="D171" s="687"/>
      <c r="E171" s="153"/>
      <c r="F171" s="6"/>
      <c r="G171" s="612" t="s">
        <v>185</v>
      </c>
      <c r="H171" s="660" t="e">
        <f>I171/I173</f>
        <v>#DIV/0!</v>
      </c>
      <c r="I171" s="159">
        <f>I173-(SUM(I161:I170))-I153</f>
        <v>0</v>
      </c>
      <c r="J171" s="154" t="s">
        <v>185</v>
      </c>
      <c r="K171" s="660" t="e">
        <f>L171/L173</f>
        <v>#DIV/0!</v>
      </c>
      <c r="L171" s="159">
        <f>L173-(SUM(L161:L170))-L153</f>
        <v>0</v>
      </c>
      <c r="M171" s="154" t="s">
        <v>185</v>
      </c>
      <c r="N171" s="475" t="e">
        <f>O171/O173</f>
        <v>#DIV/0!</v>
      </c>
      <c r="O171" s="159">
        <f>O173-(SUM(O161:O170))-O153</f>
        <v>0</v>
      </c>
      <c r="P171" s="16"/>
      <c r="Q171" s="527"/>
      <c r="R171" s="528"/>
      <c r="S171" s="514"/>
      <c r="T171" s="16"/>
      <c r="U171" s="162"/>
      <c r="V171" s="542"/>
      <c r="W171" s="543"/>
      <c r="X171" s="85"/>
      <c r="Y171" s="135"/>
      <c r="Z171" s="6"/>
      <c r="AA171" s="6"/>
    </row>
    <row r="172" spans="1:28" ht="12" customHeight="1" x14ac:dyDescent="0.2">
      <c r="A172" s="74"/>
      <c r="B172" s="48"/>
      <c r="C172" s="648"/>
      <c r="D172" s="473"/>
      <c r="E172" s="155"/>
      <c r="F172" s="6"/>
      <c r="G172" s="648"/>
      <c r="H172" s="473"/>
      <c r="I172" s="155"/>
      <c r="J172" s="130"/>
      <c r="K172" s="473"/>
      <c r="L172" s="155"/>
      <c r="M172" s="130"/>
      <c r="N172" s="124"/>
      <c r="O172" s="155"/>
      <c r="P172" s="6"/>
      <c r="Q172" s="49"/>
      <c r="R172" s="164"/>
      <c r="S172" s="128"/>
      <c r="T172" s="6"/>
      <c r="U172" s="129"/>
      <c r="V172" s="473"/>
      <c r="W172" s="128"/>
      <c r="X172" s="85"/>
      <c r="Y172" s="6"/>
      <c r="Z172" s="6"/>
      <c r="AA172" s="6"/>
      <c r="AB172" s="6"/>
    </row>
    <row r="173" spans="1:28" ht="12" customHeight="1" x14ac:dyDescent="0.2">
      <c r="A173" s="74"/>
      <c r="B173" s="48" t="s">
        <v>171</v>
      </c>
      <c r="C173" s="648"/>
      <c r="D173" s="473"/>
      <c r="E173" s="163">
        <v>0</v>
      </c>
      <c r="F173" s="6"/>
      <c r="G173" s="648"/>
      <c r="H173" s="473"/>
      <c r="I173" s="163">
        <v>0</v>
      </c>
      <c r="J173" s="130"/>
      <c r="K173" s="473"/>
      <c r="L173" s="163">
        <v>0</v>
      </c>
      <c r="M173" s="130"/>
      <c r="N173" s="124"/>
      <c r="O173" s="159">
        <v>0</v>
      </c>
      <c r="P173" s="16"/>
      <c r="Q173" s="527"/>
      <c r="R173" s="528"/>
      <c r="S173" s="515">
        <f>O173-W173</f>
        <v>0</v>
      </c>
      <c r="T173" s="16"/>
      <c r="U173" s="129"/>
      <c r="V173" s="473"/>
      <c r="W173" s="695">
        <f>IF(W155&lt;=400,190,IF(AND(W155&gt;400,W155&lt;750),((W155-400)/(750-400)*(160-190))+190,160))*W155</f>
        <v>0</v>
      </c>
      <c r="X173" s="753" t="s">
        <v>250</v>
      </c>
      <c r="Y173" s="6"/>
      <c r="Z173" s="6"/>
      <c r="AA173" s="6"/>
      <c r="AB173" s="6"/>
    </row>
    <row r="174" spans="1:28" ht="12" customHeight="1" x14ac:dyDescent="0.2">
      <c r="A174" s="74"/>
      <c r="B174" s="48"/>
      <c r="C174" s="648"/>
      <c r="D174" s="473"/>
      <c r="E174" s="128"/>
      <c r="F174" s="6"/>
      <c r="G174" s="648"/>
      <c r="H174" s="473"/>
      <c r="I174" s="128"/>
      <c r="J174" s="130"/>
      <c r="K174" s="473"/>
      <c r="L174" s="128"/>
      <c r="M174" s="130"/>
      <c r="N174" s="124"/>
      <c r="O174" s="128"/>
      <c r="P174" s="6"/>
      <c r="Q174" s="49"/>
      <c r="R174" s="164"/>
      <c r="S174" s="128"/>
      <c r="T174" s="6"/>
      <c r="U174" s="129"/>
      <c r="V174" s="473"/>
      <c r="W174" s="128"/>
      <c r="X174" s="85"/>
      <c r="Y174" s="6"/>
      <c r="Z174" s="6"/>
      <c r="AA174" s="6"/>
      <c r="AB174" s="6"/>
    </row>
    <row r="175" spans="1:28" ht="12" customHeight="1" x14ac:dyDescent="0.2">
      <c r="A175" s="74"/>
      <c r="B175" s="166" t="s">
        <v>78</v>
      </c>
      <c r="C175" s="648"/>
      <c r="D175" s="473"/>
      <c r="E175" s="167" t="e">
        <f>E173/E153</f>
        <v>#DIV/0!</v>
      </c>
      <c r="F175" s="6"/>
      <c r="G175" s="648"/>
      <c r="H175" s="473"/>
      <c r="I175" s="167" t="e">
        <f>I173/I153</f>
        <v>#DIV/0!</v>
      </c>
      <c r="J175" s="130"/>
      <c r="K175" s="473"/>
      <c r="L175" s="167" t="e">
        <f>L173/L153</f>
        <v>#DIV/0!</v>
      </c>
      <c r="M175" s="130"/>
      <c r="N175" s="124"/>
      <c r="O175" s="167" t="e">
        <f>O173/O153</f>
        <v>#DIV/0!</v>
      </c>
      <c r="P175" s="713"/>
      <c r="Q175" s="529"/>
      <c r="R175" s="530"/>
      <c r="S175" s="516" t="e">
        <f>O175-W175</f>
        <v>#DIV/0!</v>
      </c>
      <c r="T175" s="713"/>
      <c r="U175" s="129"/>
      <c r="V175" s="473"/>
      <c r="W175" s="693" t="e">
        <f>W173/W153</f>
        <v>#DIV/0!</v>
      </c>
      <c r="X175" s="753" t="s">
        <v>78</v>
      </c>
      <c r="Y175" s="6"/>
      <c r="Z175" s="6"/>
      <c r="AA175" s="6"/>
      <c r="AB175" s="6"/>
    </row>
    <row r="176" spans="1:28" ht="12" customHeight="1" thickBot="1" x14ac:dyDescent="0.25">
      <c r="A176" s="421"/>
      <c r="B176" s="422"/>
      <c r="C176" s="653"/>
      <c r="D176" s="517"/>
      <c r="E176" s="170"/>
      <c r="F176" s="6"/>
      <c r="G176" s="653"/>
      <c r="H176" s="517"/>
      <c r="I176" s="170"/>
      <c r="J176" s="173"/>
      <c r="K176" s="517"/>
      <c r="L176" s="170"/>
      <c r="M176" s="173"/>
      <c r="N176" s="172"/>
      <c r="O176" s="170"/>
      <c r="P176" s="6"/>
      <c r="Q176" s="531"/>
      <c r="R176" s="532"/>
      <c r="S176" s="170"/>
      <c r="T176" s="6"/>
      <c r="U176" s="171"/>
      <c r="V176" s="517"/>
      <c r="W176" s="170"/>
      <c r="X176" s="175"/>
      <c r="Y176" s="6"/>
      <c r="Z176" s="6"/>
      <c r="AA176" s="6"/>
      <c r="AB176" s="6"/>
    </row>
    <row r="177" spans="1:28" ht="12" customHeight="1" x14ac:dyDescent="0.2">
      <c r="A177" s="176">
        <v>0</v>
      </c>
      <c r="C177" s="6"/>
      <c r="E177" s="6"/>
      <c r="F177" s="6"/>
      <c r="J177" s="6"/>
      <c r="L177" s="6"/>
      <c r="M177" s="6"/>
      <c r="O177" s="6"/>
      <c r="P177" s="6"/>
      <c r="Q177" s="6"/>
      <c r="R177" s="6"/>
      <c r="S177" s="6"/>
      <c r="T177" s="6"/>
      <c r="Y177" s="6"/>
      <c r="Z177" s="6"/>
      <c r="AA177" s="6"/>
      <c r="AB177" s="6"/>
    </row>
    <row r="178" spans="1:28" ht="12" customHeight="1" x14ac:dyDescent="0.2">
      <c r="A178" s="176">
        <v>1000</v>
      </c>
      <c r="C178" s="6"/>
      <c r="E178" s="6"/>
      <c r="F178" s="6"/>
      <c r="J178" s="6"/>
      <c r="L178" s="6"/>
      <c r="M178" s="6"/>
      <c r="O178" s="6"/>
      <c r="P178" s="6"/>
      <c r="Q178" s="6"/>
      <c r="R178" s="6"/>
      <c r="S178" s="6"/>
      <c r="T178" s="6"/>
      <c r="Y178" s="6"/>
      <c r="Z178" s="6"/>
      <c r="AA178" s="6"/>
      <c r="AB178" s="6"/>
    </row>
    <row r="179" spans="1:28" ht="12" customHeight="1" x14ac:dyDescent="0.2">
      <c r="A179" s="179">
        <v>1</v>
      </c>
      <c r="B179" s="180" t="s">
        <v>81</v>
      </c>
      <c r="C179" s="6" t="s">
        <v>82</v>
      </c>
      <c r="D179" s="181"/>
      <c r="E179" s="181"/>
      <c r="F179" s="181"/>
      <c r="G179" s="181"/>
      <c r="H179" s="181"/>
      <c r="I179" s="181"/>
      <c r="J179" s="181"/>
      <c r="K179" s="181"/>
      <c r="L179" s="181"/>
      <c r="M179" s="181"/>
      <c r="N179" s="181"/>
      <c r="O179" s="181"/>
      <c r="P179" s="181"/>
      <c r="Q179" s="181"/>
      <c r="R179" s="181"/>
      <c r="S179" s="181"/>
      <c r="T179" s="181"/>
      <c r="V179" s="6"/>
      <c r="X179" s="15"/>
    </row>
    <row r="180" spans="1:28" ht="12" customHeight="1" x14ac:dyDescent="0.2">
      <c r="C180" s="6"/>
      <c r="D180" s="181"/>
      <c r="E180" s="181"/>
      <c r="F180" s="181"/>
      <c r="G180" s="181"/>
      <c r="H180" s="181"/>
      <c r="I180" s="181"/>
      <c r="J180" s="181"/>
      <c r="K180" s="181"/>
      <c r="L180" s="181"/>
      <c r="M180" s="181"/>
      <c r="N180" s="181"/>
      <c r="O180" s="181"/>
      <c r="P180" s="181"/>
      <c r="Q180" s="181"/>
      <c r="R180" s="181"/>
      <c r="S180" s="181"/>
      <c r="T180" s="181"/>
      <c r="V180" s="6"/>
      <c r="X180" s="15"/>
    </row>
    <row r="181" spans="1:28" ht="12" customHeight="1" x14ac:dyDescent="0.2">
      <c r="A181" s="179">
        <v>2</v>
      </c>
      <c r="B181" s="183" t="s">
        <v>83</v>
      </c>
      <c r="C181" s="6" t="s">
        <v>167</v>
      </c>
      <c r="D181" s="6"/>
      <c r="E181" s="6"/>
      <c r="F181" s="6"/>
      <c r="H181" s="6"/>
      <c r="J181" s="6"/>
      <c r="K181" s="6"/>
      <c r="L181" s="6"/>
      <c r="M181" s="6"/>
      <c r="N181" s="6"/>
      <c r="O181" s="6"/>
      <c r="P181" s="6"/>
      <c r="Q181" s="6"/>
      <c r="R181" s="6"/>
      <c r="S181" s="6"/>
      <c r="T181" s="6"/>
      <c r="V181" s="6"/>
      <c r="X181" s="15"/>
    </row>
    <row r="182" spans="1:28" ht="12" customHeight="1" x14ac:dyDescent="0.2">
      <c r="A182" s="179"/>
      <c r="B182" s="183"/>
      <c r="C182" s="6"/>
      <c r="D182" s="6"/>
      <c r="E182" s="6"/>
      <c r="F182" s="6"/>
      <c r="H182" s="6"/>
      <c r="J182" s="6"/>
      <c r="K182" s="6"/>
      <c r="L182" s="6"/>
      <c r="M182" s="6"/>
      <c r="N182" s="6"/>
      <c r="O182" s="6"/>
      <c r="P182" s="6"/>
      <c r="Q182" s="6"/>
      <c r="R182" s="6"/>
      <c r="S182" s="6"/>
      <c r="T182" s="6"/>
      <c r="V182" s="6"/>
      <c r="X182" s="15"/>
    </row>
    <row r="183" spans="1:28" ht="12" customHeight="1" x14ac:dyDescent="0.2">
      <c r="A183" s="179">
        <v>3</v>
      </c>
      <c r="B183" s="183" t="s">
        <v>84</v>
      </c>
      <c r="C183" s="6" t="s">
        <v>85</v>
      </c>
      <c r="E183" s="6"/>
      <c r="F183" s="6"/>
      <c r="J183" s="6"/>
      <c r="L183" s="6"/>
      <c r="M183" s="6"/>
      <c r="O183" s="6"/>
      <c r="P183" s="6"/>
      <c r="Q183" s="6"/>
      <c r="R183" s="6"/>
      <c r="S183" s="6"/>
      <c r="T183" s="6"/>
      <c r="W183" s="177"/>
      <c r="Y183" s="6"/>
      <c r="Z183" s="6"/>
      <c r="AA183" s="6"/>
    </row>
    <row r="184" spans="1:28" ht="12" customHeight="1" thickBot="1" x14ac:dyDescent="0.25">
      <c r="C184" s="6"/>
      <c r="E184" s="6"/>
      <c r="F184" s="6"/>
      <c r="J184" s="6"/>
      <c r="L184" s="6"/>
      <c r="M184" s="6"/>
      <c r="O184" s="6"/>
      <c r="P184" s="6"/>
      <c r="Q184" s="6"/>
      <c r="R184" s="6"/>
      <c r="S184" s="6"/>
      <c r="T184" s="6"/>
      <c r="W184" s="177"/>
      <c r="Y184" s="6"/>
      <c r="Z184" s="6"/>
      <c r="AA184" s="6"/>
    </row>
    <row r="185" spans="1:28" ht="12" customHeight="1" x14ac:dyDescent="0.2">
      <c r="B185" s="481" t="s">
        <v>86</v>
      </c>
      <c r="C185" s="483"/>
      <c r="D185" s="483"/>
      <c r="E185" s="483"/>
      <c r="F185" s="483"/>
      <c r="G185" s="483"/>
      <c r="H185" s="483"/>
      <c r="I185" s="483"/>
      <c r="J185" s="483"/>
      <c r="K185" s="483"/>
      <c r="L185" s="483"/>
      <c r="M185" s="483"/>
      <c r="N185" s="483"/>
      <c r="O185" s="483"/>
      <c r="P185" s="483"/>
      <c r="Q185" s="483"/>
      <c r="R185" s="483"/>
      <c r="S185" s="483"/>
      <c r="T185" s="483"/>
      <c r="U185" s="416"/>
      <c r="V185" s="416"/>
      <c r="W185" s="416"/>
      <c r="X185" s="504"/>
    </row>
    <row r="186" spans="1:28" ht="12" customHeight="1" x14ac:dyDescent="0.2">
      <c r="B186" s="484"/>
      <c r="C186" s="801" t="s">
        <v>87</v>
      </c>
      <c r="D186" s="801"/>
      <c r="E186" s="801"/>
      <c r="F186" s="801"/>
      <c r="G186" s="801"/>
      <c r="H186" s="801"/>
      <c r="I186" s="801"/>
      <c r="J186" s="801"/>
      <c r="K186" s="801"/>
      <c r="L186" s="801"/>
      <c r="M186" s="801"/>
      <c r="N186" s="801"/>
      <c r="O186" s="801"/>
      <c r="P186" s="801"/>
      <c r="Q186" s="801"/>
      <c r="R186" s="801"/>
      <c r="S186" s="801"/>
      <c r="T186" s="801"/>
      <c r="U186" s="801"/>
      <c r="V186" s="801"/>
      <c r="W186" s="181"/>
      <c r="X186" s="490"/>
    </row>
    <row r="187" spans="1:28" ht="12" customHeight="1" x14ac:dyDescent="0.2">
      <c r="B187" s="484"/>
      <c r="C187" s="801"/>
      <c r="D187" s="801"/>
      <c r="E187" s="801"/>
      <c r="F187" s="801"/>
      <c r="G187" s="801"/>
      <c r="H187" s="801"/>
      <c r="I187" s="801"/>
      <c r="J187" s="801"/>
      <c r="K187" s="801"/>
      <c r="L187" s="801"/>
      <c r="M187" s="801"/>
      <c r="N187" s="801"/>
      <c r="O187" s="801"/>
      <c r="P187" s="801"/>
      <c r="Q187" s="801"/>
      <c r="R187" s="801"/>
      <c r="S187" s="801"/>
      <c r="T187" s="801"/>
      <c r="U187" s="801"/>
      <c r="V187" s="801"/>
      <c r="W187" s="181"/>
      <c r="X187" s="490"/>
    </row>
    <row r="188" spans="1:28" ht="12" customHeight="1" x14ac:dyDescent="0.2">
      <c r="B188" s="484"/>
      <c r="C188" s="6"/>
      <c r="E188" s="6"/>
      <c r="F188" s="6"/>
      <c r="G188" s="15"/>
      <c r="H188" s="6"/>
      <c r="K188" s="6"/>
      <c r="L188" s="6"/>
      <c r="M188" s="6"/>
      <c r="O188" s="177"/>
      <c r="P188" s="184"/>
      <c r="Q188" s="177"/>
      <c r="R188" s="177"/>
      <c r="S188" s="177"/>
      <c r="T188" s="184"/>
      <c r="V188" s="6"/>
      <c r="X188" s="60"/>
    </row>
    <row r="189" spans="1:28" ht="12" customHeight="1" x14ac:dyDescent="0.2">
      <c r="B189" s="484"/>
      <c r="E189" s="16"/>
      <c r="F189" s="707" t="s">
        <v>269</v>
      </c>
      <c r="G189" s="185"/>
      <c r="H189" s="186"/>
      <c r="I189" s="186"/>
      <c r="J189" s="185"/>
      <c r="K189" s="186"/>
      <c r="L189" s="186"/>
      <c r="M189" s="186"/>
      <c r="N189" s="185"/>
      <c r="O189" s="187"/>
      <c r="P189" s="184"/>
      <c r="Q189" s="177"/>
      <c r="R189" s="177"/>
      <c r="S189" s="177"/>
      <c r="T189" s="184"/>
      <c r="V189" s="6"/>
      <c r="X189" s="60"/>
    </row>
    <row r="190" spans="1:28" ht="12" customHeight="1" x14ac:dyDescent="0.2">
      <c r="B190" s="484"/>
      <c r="E190" s="16"/>
      <c r="F190" s="707"/>
      <c r="G190" s="15"/>
      <c r="H190" s="6"/>
      <c r="K190" s="6"/>
      <c r="L190" s="6"/>
      <c r="M190" s="6"/>
      <c r="O190" s="177"/>
      <c r="P190" s="184"/>
      <c r="Q190" s="177"/>
      <c r="R190" s="177"/>
      <c r="S190" s="177"/>
      <c r="T190" s="184"/>
      <c r="V190" s="6"/>
      <c r="X190" s="60"/>
    </row>
    <row r="191" spans="1:28" ht="12" customHeight="1" x14ac:dyDescent="0.2">
      <c r="B191" s="484"/>
      <c r="E191" s="16"/>
      <c r="F191" s="707" t="s">
        <v>88</v>
      </c>
      <c r="G191" s="185"/>
      <c r="H191" s="186"/>
      <c r="I191" s="186"/>
      <c r="J191" s="185"/>
      <c r="K191" s="186"/>
      <c r="L191" s="186"/>
      <c r="M191" s="186"/>
      <c r="N191" s="185"/>
      <c r="O191" s="187"/>
      <c r="P191" s="184"/>
      <c r="Q191" s="177"/>
      <c r="R191" s="177"/>
      <c r="S191" s="177"/>
      <c r="T191" s="184"/>
      <c r="V191" s="6"/>
      <c r="X191" s="60"/>
    </row>
    <row r="192" spans="1:28" ht="12" customHeight="1" x14ac:dyDescent="0.2">
      <c r="B192" s="484"/>
      <c r="E192" s="16"/>
      <c r="F192" s="707"/>
      <c r="G192" s="15"/>
      <c r="H192" s="6"/>
      <c r="K192" s="6"/>
      <c r="L192" s="6"/>
      <c r="M192" s="6"/>
      <c r="O192" s="177"/>
      <c r="P192" s="184"/>
      <c r="Q192" s="177"/>
      <c r="R192" s="177"/>
      <c r="S192" s="177"/>
      <c r="T192" s="184"/>
      <c r="V192" s="6"/>
      <c r="X192" s="60"/>
    </row>
    <row r="193" spans="2:24" ht="12" customHeight="1" x14ac:dyDescent="0.2">
      <c r="B193" s="484"/>
      <c r="E193" s="16"/>
      <c r="F193" s="707" t="s">
        <v>89</v>
      </c>
      <c r="G193" s="185"/>
      <c r="H193" s="186"/>
      <c r="I193" s="186"/>
      <c r="J193" s="185"/>
      <c r="K193" s="186"/>
      <c r="L193" s="186"/>
      <c r="M193" s="186"/>
      <c r="N193" s="185"/>
      <c r="O193" s="187"/>
      <c r="P193" s="184"/>
      <c r="Q193" s="177"/>
      <c r="R193" s="177"/>
      <c r="S193" s="177"/>
      <c r="T193" s="184"/>
      <c r="V193" s="6"/>
      <c r="X193" s="60"/>
    </row>
    <row r="194" spans="2:24" ht="12" customHeight="1" x14ac:dyDescent="0.2">
      <c r="B194" s="484"/>
      <c r="E194" s="16"/>
      <c r="F194" s="707"/>
      <c r="G194" s="15"/>
      <c r="H194" s="6"/>
      <c r="K194" s="6"/>
      <c r="L194" s="6"/>
      <c r="M194" s="6"/>
      <c r="O194" s="177"/>
      <c r="P194" s="184"/>
      <c r="Q194" s="177"/>
      <c r="R194" s="177"/>
      <c r="S194" s="177"/>
      <c r="T194" s="184"/>
      <c r="V194" s="6"/>
      <c r="X194" s="60"/>
    </row>
    <row r="195" spans="2:24" ht="12" customHeight="1" x14ac:dyDescent="0.2">
      <c r="B195" s="484"/>
      <c r="E195" s="16"/>
      <c r="F195" s="707" t="s">
        <v>4</v>
      </c>
      <c r="G195" s="185"/>
      <c r="H195" s="186"/>
      <c r="I195" s="186"/>
      <c r="J195" s="185"/>
      <c r="K195" s="186"/>
      <c r="L195" s="186"/>
      <c r="M195" s="186"/>
      <c r="N195" s="185"/>
      <c r="O195" s="187"/>
      <c r="P195" s="184"/>
      <c r="Q195" s="177"/>
      <c r="R195" s="177"/>
      <c r="S195" s="177"/>
      <c r="T195" s="184"/>
      <c r="V195" s="6"/>
      <c r="X195" s="60"/>
    </row>
    <row r="196" spans="2:24" ht="12" customHeight="1" thickBot="1" x14ac:dyDescent="0.25">
      <c r="B196" s="485"/>
      <c r="C196" s="12"/>
      <c r="D196" s="11"/>
      <c r="E196" s="12"/>
      <c r="F196" s="12"/>
      <c r="G196" s="11"/>
      <c r="H196" s="12"/>
      <c r="I196" s="12"/>
      <c r="J196" s="11"/>
      <c r="K196" s="12"/>
      <c r="L196" s="12"/>
      <c r="M196" s="12"/>
      <c r="N196" s="11"/>
      <c r="O196" s="488"/>
      <c r="P196" s="489"/>
      <c r="Q196" s="488"/>
      <c r="R196" s="488"/>
      <c r="S196" s="488"/>
      <c r="T196" s="489"/>
      <c r="U196" s="12"/>
      <c r="V196" s="12"/>
      <c r="W196" s="12"/>
      <c r="X196" s="109"/>
    </row>
  </sheetData>
  <mergeCells count="10">
    <mergeCell ref="G3:O3"/>
    <mergeCell ref="A160:B160"/>
    <mergeCell ref="G4:I4"/>
    <mergeCell ref="J4:L4"/>
    <mergeCell ref="M4:O4"/>
    <mergeCell ref="U4:X4"/>
    <mergeCell ref="C4:E4"/>
    <mergeCell ref="Q4:S4"/>
    <mergeCell ref="A5:B5"/>
    <mergeCell ref="C186:V187"/>
  </mergeCells>
  <phoneticPr fontId="2" type="noConversion"/>
  <dataValidations count="3">
    <dataValidation type="list" allowBlank="1" showInputMessage="1" showErrorMessage="1" sqref="X3" xr:uid="{00000000-0002-0000-0200-000000000000}">
      <formula1>$Y$1:$Y$9</formula1>
    </dataValidation>
    <dataValidation type="list" allowBlank="1" showInputMessage="1" showErrorMessage="1" sqref="V159" xr:uid="{7825ED68-5BF2-4D99-BCB9-0009AC9EA1AA}">
      <formula1>$Z$152:$Z$153</formula1>
    </dataValidation>
    <dataValidation type="list" allowBlank="1" showInputMessage="1" showErrorMessage="1" sqref="V155:V158" xr:uid="{98CF86BC-5927-41F6-AAC5-16576041BE10}">
      <formula1>$Z$155:$Z$156</formula1>
    </dataValidation>
  </dataValidations>
  <hyperlinks>
    <hyperlink ref="X67" r:id="rId1" display="Excess PE  Spaces Policy" xr:uid="{0793CC0D-FA66-4484-A595-E2015886C184}"/>
    <hyperlink ref="X12" r:id="rId2" display="Refer to STE Guidelines for Additional information" xr:uid="{D86B976D-8317-4DD9-A8EC-8E974E69F947}"/>
    <hyperlink ref="X11" r:id="rId3" display="Refer to STE Guidelines for Additional information" xr:uid="{DB5CF662-5948-4979-BBE4-A0E67E72C5AB}"/>
    <hyperlink ref="X13" r:id="rId4" display="https://www.massschoolbuildings.org/sites/default/files/edit-contentfiles/Documents/SLI/Current-Science Lab Protypical Plans 10_2_17.pdf" xr:uid="{10196473-53A7-4ECE-9E8E-356DE760D198}"/>
    <hyperlink ref="X60" r:id="rId5" display="https://www.massschoolbuildings.org/sites/default/files/edit-contentfiles/About_Us/Board_Meetings/2019_Board/2_13_19/Feburary STE Guideline Memo_and_Attachment A_Final.pdf" xr:uid="{1801D8FE-492B-4915-99AB-77282154CD2B}"/>
    <hyperlink ref="X7" r:id="rId6" xr:uid="{6D0A3E20-56C5-4658-93B2-981C286AD6B3}"/>
    <hyperlink ref="U4:X4" r:id="rId7" display="https://www.massschoolbuildings.org/index.php/building/Ed_Facility_Planning" xr:uid="{41C8932B-5586-47BF-9F89-DEBEC5A6BB9A}"/>
    <hyperlink ref="X59" r:id="rId8" xr:uid="{0A657DC7-0AED-4879-84ED-CFB995BE7B80}"/>
  </hyperlinks>
  <printOptions horizontalCentered="1"/>
  <pageMargins left="0.25" right="0.25" top="0.5" bottom="0.5" header="0.25" footer="0.25"/>
  <pageSetup paperSize="3" scale="54" fitToHeight="0" pageOrder="overThenDown" orientation="landscape" r:id="rId9"/>
  <headerFooter scaleWithDoc="0" alignWithMargins="0">
    <oddHeader>&amp;R&amp;"-,Regular"&amp;8&amp;K000000Revised June 2023</oddHeader>
    <oddFooter>&amp;C&amp;"-,Regular"&amp;8&amp;A&amp;R&amp;"-,Regular"&amp;8&amp;P</oddFooter>
  </headerFooter>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AM1415"/>
  <sheetViews>
    <sheetView view="pageBreakPreview" zoomScaleNormal="100" zoomScaleSheetLayoutView="100" workbookViewId="0">
      <selection activeCell="B4" sqref="B4"/>
    </sheetView>
  </sheetViews>
  <sheetFormatPr defaultColWidth="9.140625" defaultRowHeight="11.25" x14ac:dyDescent="0.2"/>
  <cols>
    <col min="1" max="1" width="2.85546875" style="180" customWidth="1"/>
    <col min="2" max="2" width="40.85546875" style="15" customWidth="1"/>
    <col min="3" max="5" width="8.85546875" style="15" customWidth="1"/>
    <col min="6" max="6" width="2.85546875" style="15" customWidth="1"/>
    <col min="7" max="7" width="8.85546875" style="6" customWidth="1"/>
    <col min="8" max="8" width="8.85546875" style="15" customWidth="1"/>
    <col min="9" max="9" width="8.85546875" style="6" customWidth="1"/>
    <col min="10" max="15" width="8.85546875" style="15" customWidth="1"/>
    <col min="16" max="16" width="2.85546875" style="15" customWidth="1"/>
    <col min="17" max="19" width="8.85546875" style="15" customWidth="1"/>
    <col min="20" max="20" width="2.85546875" style="15" customWidth="1"/>
    <col min="21" max="23" width="8.85546875" style="15" customWidth="1"/>
    <col min="24" max="24" width="40.85546875" style="135" customWidth="1"/>
    <col min="25" max="25" width="37.42578125" style="15" customWidth="1"/>
    <col min="26" max="26" width="9.140625" style="15"/>
    <col min="27" max="27" width="11.85546875" style="15" customWidth="1"/>
    <col min="28" max="28" width="11.5703125" style="15" customWidth="1"/>
    <col min="29" max="16384" width="9.140625" style="15"/>
  </cols>
  <sheetData>
    <row r="1" spans="1:39" ht="15.75" x14ac:dyDescent="0.2">
      <c r="A1" s="4" t="s">
        <v>110</v>
      </c>
      <c r="B1" s="4"/>
      <c r="C1" s="4"/>
      <c r="D1" s="4"/>
      <c r="E1" s="4"/>
      <c r="F1" s="4"/>
      <c r="G1" s="4"/>
      <c r="H1" s="4"/>
      <c r="I1" s="4"/>
      <c r="J1" s="4"/>
      <c r="K1" s="4"/>
      <c r="L1" s="4"/>
      <c r="M1" s="4"/>
      <c r="N1" s="4"/>
      <c r="O1" s="4"/>
      <c r="P1" s="4"/>
      <c r="Q1" s="4"/>
      <c r="R1" s="4"/>
      <c r="S1" s="4"/>
      <c r="T1" s="4"/>
      <c r="U1" s="4"/>
      <c r="V1" s="4"/>
      <c r="W1" s="4"/>
      <c r="X1" s="423"/>
      <c r="Y1" s="6" t="s">
        <v>1</v>
      </c>
      <c r="AA1" s="1"/>
      <c r="AB1" s="1"/>
      <c r="AC1" s="1"/>
      <c r="AD1" s="1"/>
      <c r="AE1" s="1"/>
      <c r="AF1" s="1"/>
      <c r="AG1" s="1"/>
      <c r="AH1" s="1"/>
      <c r="AI1" s="1"/>
      <c r="AJ1" s="1"/>
      <c r="AK1" s="1"/>
      <c r="AL1" s="1"/>
      <c r="AM1" s="1"/>
    </row>
    <row r="2" spans="1:39" ht="12" thickBot="1" x14ac:dyDescent="0.25">
      <c r="A2" s="9"/>
      <c r="B2" s="9"/>
      <c r="C2" s="9"/>
      <c r="D2" s="9"/>
      <c r="E2" s="9"/>
      <c r="F2" s="9"/>
      <c r="G2" s="9"/>
      <c r="H2" s="9"/>
      <c r="I2" s="9"/>
      <c r="J2" s="9"/>
      <c r="K2" s="9"/>
      <c r="L2" s="9"/>
      <c r="M2" s="9"/>
      <c r="N2" s="9"/>
      <c r="O2" s="9"/>
      <c r="P2" s="9"/>
      <c r="Q2" s="9"/>
      <c r="R2" s="9"/>
      <c r="S2" s="9"/>
      <c r="T2" s="9"/>
      <c r="U2" s="9"/>
      <c r="V2" s="9"/>
      <c r="W2" s="9"/>
      <c r="X2" s="15"/>
      <c r="Y2" s="6" t="s">
        <v>2</v>
      </c>
      <c r="AA2" s="1" t="s">
        <v>243</v>
      </c>
      <c r="AB2" s="1"/>
      <c r="AC2" s="1"/>
      <c r="AD2" s="1"/>
      <c r="AE2" s="1"/>
      <c r="AF2" s="1"/>
      <c r="AG2" s="1"/>
      <c r="AH2" s="1"/>
      <c r="AI2" s="1"/>
      <c r="AJ2" s="1"/>
      <c r="AK2" s="1"/>
      <c r="AL2" s="1"/>
      <c r="AM2" s="1"/>
    </row>
    <row r="3" spans="1:39" ht="24.75" customHeight="1" thickBot="1" x14ac:dyDescent="0.25">
      <c r="B3" s="11"/>
      <c r="G3" s="786" t="s">
        <v>3</v>
      </c>
      <c r="H3" s="787"/>
      <c r="I3" s="787"/>
      <c r="J3" s="787"/>
      <c r="K3" s="787"/>
      <c r="L3" s="787"/>
      <c r="M3" s="787"/>
      <c r="N3" s="787"/>
      <c r="O3" s="788"/>
      <c r="P3" s="13"/>
      <c r="Q3" s="13"/>
      <c r="R3" s="13"/>
      <c r="S3" s="13"/>
      <c r="U3" s="12"/>
      <c r="V3" s="14" t="s">
        <v>4</v>
      </c>
      <c r="W3" s="735" t="s">
        <v>5</v>
      </c>
      <c r="X3" s="135" t="s">
        <v>1</v>
      </c>
      <c r="Y3" s="6" t="s">
        <v>6</v>
      </c>
      <c r="AA3" s="1" t="s">
        <v>244</v>
      </c>
      <c r="AB3" s="1"/>
      <c r="AC3" s="1"/>
      <c r="AD3" s="1"/>
      <c r="AE3" s="1"/>
      <c r="AF3" s="1"/>
      <c r="AG3" s="1"/>
      <c r="AH3" s="1"/>
      <c r="AI3" s="1"/>
      <c r="AJ3" s="1"/>
      <c r="AK3" s="1"/>
      <c r="AL3" s="1"/>
      <c r="AM3" s="1"/>
    </row>
    <row r="4" spans="1:39" ht="34.5" customHeight="1" thickBot="1" x14ac:dyDescent="0.25">
      <c r="A4" s="195"/>
      <c r="B4" s="718" t="s">
        <v>7</v>
      </c>
      <c r="C4" s="794" t="s">
        <v>8</v>
      </c>
      <c r="D4" s="797"/>
      <c r="E4" s="798"/>
      <c r="F4" s="388"/>
      <c r="G4" s="794" t="s">
        <v>9</v>
      </c>
      <c r="H4" s="795"/>
      <c r="I4" s="796"/>
      <c r="J4" s="794" t="s">
        <v>10</v>
      </c>
      <c r="K4" s="795"/>
      <c r="L4" s="796"/>
      <c r="M4" s="794" t="s">
        <v>11</v>
      </c>
      <c r="N4" s="795"/>
      <c r="O4" s="796"/>
      <c r="P4" s="388"/>
      <c r="Q4" s="794" t="s">
        <v>12</v>
      </c>
      <c r="R4" s="795"/>
      <c r="S4" s="796"/>
      <c r="T4" s="388"/>
      <c r="U4" s="789" t="s">
        <v>252</v>
      </c>
      <c r="V4" s="790"/>
      <c r="W4" s="790"/>
      <c r="X4" s="791"/>
      <c r="Y4" s="6" t="s">
        <v>13</v>
      </c>
      <c r="AA4" s="3" t="s">
        <v>245</v>
      </c>
      <c r="AB4" s="1"/>
      <c r="AC4" s="1"/>
      <c r="AD4" s="1"/>
      <c r="AE4" s="1"/>
      <c r="AF4" s="1"/>
      <c r="AG4" s="1"/>
      <c r="AH4" s="1"/>
      <c r="AI4" s="1"/>
      <c r="AJ4" s="1"/>
      <c r="AK4" s="1"/>
      <c r="AL4" s="1"/>
      <c r="AM4" s="1"/>
    </row>
    <row r="5" spans="1:39" s="203" customFormat="1" ht="44.25" customHeight="1" thickBot="1" x14ac:dyDescent="0.25">
      <c r="A5" s="799" t="s">
        <v>14</v>
      </c>
      <c r="B5" s="800"/>
      <c r="C5" s="199" t="s">
        <v>172</v>
      </c>
      <c r="D5" s="200" t="s">
        <v>322</v>
      </c>
      <c r="E5" s="202" t="s">
        <v>15</v>
      </c>
      <c r="G5" s="199" t="s">
        <v>172</v>
      </c>
      <c r="H5" s="200" t="s">
        <v>322</v>
      </c>
      <c r="I5" s="202" t="s">
        <v>15</v>
      </c>
      <c r="J5" s="199" t="s">
        <v>172</v>
      </c>
      <c r="K5" s="200" t="s">
        <v>322</v>
      </c>
      <c r="L5" s="202" t="s">
        <v>15</v>
      </c>
      <c r="M5" s="199" t="s">
        <v>172</v>
      </c>
      <c r="N5" s="200" t="s">
        <v>322</v>
      </c>
      <c r="O5" s="202" t="s">
        <v>15</v>
      </c>
      <c r="P5" s="716"/>
      <c r="Q5" s="723" t="s">
        <v>172</v>
      </c>
      <c r="R5" s="200" t="s">
        <v>322</v>
      </c>
      <c r="S5" s="722" t="s">
        <v>15</v>
      </c>
      <c r="U5" s="199" t="s">
        <v>172</v>
      </c>
      <c r="V5" s="200" t="s">
        <v>322</v>
      </c>
      <c r="W5" s="202" t="s">
        <v>15</v>
      </c>
      <c r="X5" s="202" t="s">
        <v>179</v>
      </c>
      <c r="Y5" s="6" t="s">
        <v>16</v>
      </c>
      <c r="AA5" s="3" t="s">
        <v>243</v>
      </c>
      <c r="AB5" s="3" t="s">
        <v>246</v>
      </c>
      <c r="AC5" s="3"/>
      <c r="AD5" s="3"/>
      <c r="AE5" s="3"/>
      <c r="AF5" s="3"/>
      <c r="AG5" s="3"/>
      <c r="AH5" s="3"/>
      <c r="AI5" s="3"/>
      <c r="AJ5" s="3"/>
      <c r="AK5" s="3"/>
      <c r="AL5" s="3"/>
      <c r="AM5" s="3"/>
    </row>
    <row r="6" spans="1:39" ht="12" customHeight="1" x14ac:dyDescent="0.2">
      <c r="A6" s="424"/>
      <c r="B6" s="389"/>
      <c r="C6" s="21"/>
      <c r="D6" s="553"/>
      <c r="E6" s="23"/>
      <c r="G6" s="21"/>
      <c r="H6" s="553"/>
      <c r="I6" s="23"/>
      <c r="J6" s="21"/>
      <c r="K6" s="22"/>
      <c r="L6" s="23"/>
      <c r="M6" s="21"/>
      <c r="N6" s="22"/>
      <c r="O6" s="23"/>
      <c r="P6" s="6"/>
      <c r="Q6" s="21"/>
      <c r="R6" s="22"/>
      <c r="S6" s="23"/>
      <c r="U6" s="21"/>
      <c r="V6" s="22"/>
      <c r="W6" s="23"/>
      <c r="X6" s="27"/>
      <c r="Y6" s="6" t="s">
        <v>17</v>
      </c>
      <c r="Z6" s="423"/>
      <c r="AA6" s="1">
        <v>1</v>
      </c>
      <c r="AB6" s="1">
        <v>226</v>
      </c>
      <c r="AC6" s="1"/>
      <c r="AD6" s="1"/>
      <c r="AE6" s="1"/>
      <c r="AF6" s="1">
        <v>1</v>
      </c>
      <c r="AG6" s="1">
        <v>226</v>
      </c>
      <c r="AH6" s="1"/>
      <c r="AI6" s="1"/>
      <c r="AJ6" s="1"/>
      <c r="AK6" s="1"/>
      <c r="AL6" s="1"/>
      <c r="AM6" s="1"/>
    </row>
    <row r="7" spans="1:39" s="145" customFormat="1" ht="18" customHeight="1" x14ac:dyDescent="0.2">
      <c r="A7" s="807" t="s">
        <v>238</v>
      </c>
      <c r="B7" s="814"/>
      <c r="C7" s="561"/>
      <c r="D7" s="559"/>
      <c r="E7" s="215">
        <f>SUM(E8:E20)</f>
        <v>0</v>
      </c>
      <c r="F7" s="15"/>
      <c r="G7" s="561"/>
      <c r="H7" s="559"/>
      <c r="I7" s="215">
        <f>SUM(I8:I20)</f>
        <v>0</v>
      </c>
      <c r="J7" s="561"/>
      <c r="K7" s="558"/>
      <c r="L7" s="215">
        <f>SUM(L8:L20)</f>
        <v>0</v>
      </c>
      <c r="M7" s="561"/>
      <c r="N7" s="558"/>
      <c r="O7" s="215">
        <f>SUM(O8:O20)</f>
        <v>0</v>
      </c>
      <c r="P7" s="29"/>
      <c r="Q7" s="561"/>
      <c r="R7" s="558"/>
      <c r="S7" s="215">
        <f>O7-W7</f>
        <v>-1200</v>
      </c>
      <c r="T7" s="15"/>
      <c r="U7" s="561"/>
      <c r="V7" s="558"/>
      <c r="W7" s="215">
        <f>SUM(W8:W20)</f>
        <v>1200</v>
      </c>
      <c r="X7" s="755" t="s">
        <v>233</v>
      </c>
      <c r="Y7" s="144" t="s">
        <v>19</v>
      </c>
      <c r="Z7" s="425"/>
      <c r="AA7" s="1">
        <v>619</v>
      </c>
      <c r="AB7" s="1">
        <v>226</v>
      </c>
      <c r="AC7" s="1"/>
      <c r="AD7" s="1">
        <f t="shared" ref="AD7:AD70" si="0">AA7-0.5</f>
        <v>618.5</v>
      </c>
      <c r="AE7" s="1"/>
      <c r="AF7" s="1">
        <v>600</v>
      </c>
      <c r="AG7" s="1">
        <v>226</v>
      </c>
      <c r="AH7" s="1"/>
      <c r="AI7" s="1"/>
      <c r="AJ7" s="1"/>
      <c r="AK7" s="1"/>
      <c r="AL7" s="1"/>
      <c r="AM7" s="1"/>
    </row>
    <row r="8" spans="1:39" s="37" customFormat="1" ht="12" customHeight="1" x14ac:dyDescent="0.2">
      <c r="A8" s="32" t="s">
        <v>24</v>
      </c>
      <c r="B8" s="67"/>
      <c r="C8" s="426"/>
      <c r="D8" s="427"/>
      <c r="E8" s="35"/>
      <c r="F8" s="6"/>
      <c r="G8" s="426"/>
      <c r="H8" s="427"/>
      <c r="I8" s="35"/>
      <c r="J8" s="426"/>
      <c r="K8" s="427"/>
      <c r="L8" s="35"/>
      <c r="M8" s="426"/>
      <c r="N8" s="427"/>
      <c r="O8" s="35"/>
      <c r="P8" s="6"/>
      <c r="Q8" s="426"/>
      <c r="R8" s="427"/>
      <c r="S8" s="35"/>
      <c r="T8" s="6"/>
      <c r="U8" s="426"/>
      <c r="V8" s="427"/>
      <c r="W8" s="428"/>
      <c r="X8" s="429"/>
      <c r="Y8" s="36" t="s">
        <v>20</v>
      </c>
      <c r="Z8" s="36"/>
      <c r="AA8" s="1">
        <v>639</v>
      </c>
      <c r="AB8" s="1">
        <v>226</v>
      </c>
      <c r="AC8" s="1"/>
      <c r="AD8" s="1">
        <f t="shared" si="0"/>
        <v>638.5</v>
      </c>
      <c r="AE8" s="1"/>
      <c r="AF8" s="1">
        <f t="shared" ref="AF8:AF71" si="1">AF7+1</f>
        <v>601</v>
      </c>
      <c r="AG8" s="1">
        <v>226</v>
      </c>
      <c r="AH8" s="1"/>
      <c r="AI8" s="1"/>
      <c r="AJ8" s="1"/>
      <c r="AK8" s="1"/>
      <c r="AL8" s="1"/>
      <c r="AM8" s="1"/>
    </row>
    <row r="9" spans="1:39" ht="12" customHeight="1" x14ac:dyDescent="0.2">
      <c r="A9" s="369"/>
      <c r="B9" s="89" t="s">
        <v>111</v>
      </c>
      <c r="C9" s="93"/>
      <c r="D9" s="94"/>
      <c r="E9" s="90">
        <f t="shared" ref="E9:E14" si="2">C9*D9</f>
        <v>0</v>
      </c>
      <c r="G9" s="93"/>
      <c r="H9" s="94"/>
      <c r="I9" s="90">
        <f t="shared" ref="I9:I14" si="3">G9*H9</f>
        <v>0</v>
      </c>
      <c r="J9" s="93"/>
      <c r="K9" s="94"/>
      <c r="L9" s="90">
        <f t="shared" ref="L9:L14" si="4">J9*K9</f>
        <v>0</v>
      </c>
      <c r="M9" s="93">
        <f t="shared" ref="M9:O14" si="5">G9+J9</f>
        <v>0</v>
      </c>
      <c r="N9" s="94">
        <f t="shared" si="5"/>
        <v>0</v>
      </c>
      <c r="O9" s="90">
        <f t="shared" si="5"/>
        <v>0</v>
      </c>
      <c r="P9" s="6"/>
      <c r="Q9" s="93">
        <f t="shared" ref="Q9:S15" si="6">M9-U9</f>
        <v>-900</v>
      </c>
      <c r="R9" s="94">
        <f t="shared" si="6"/>
        <v>-1</v>
      </c>
      <c r="S9" s="90">
        <f t="shared" si="6"/>
        <v>-900</v>
      </c>
      <c r="U9" s="93">
        <v>900</v>
      </c>
      <c r="V9" s="94">
        <f>IF(ROUNDUP(W183/23/0.85,0)-V12-V48-V63&lt;0,1,ROUNDUP(W183/23/0.85,0)-V12-V48-V63)</f>
        <v>1</v>
      </c>
      <c r="W9" s="392">
        <f t="shared" ref="W9:W14" si="7">V9*U9</f>
        <v>900</v>
      </c>
      <c r="X9" s="98" t="s">
        <v>180</v>
      </c>
      <c r="Y9" s="6" t="s">
        <v>21</v>
      </c>
      <c r="Z9" s="423"/>
      <c r="AA9" s="1">
        <v>659</v>
      </c>
      <c r="AB9" s="1">
        <v>222</v>
      </c>
      <c r="AC9" s="1"/>
      <c r="AD9" s="1">
        <f t="shared" si="0"/>
        <v>658.5</v>
      </c>
      <c r="AE9" s="1"/>
      <c r="AF9" s="1">
        <f t="shared" si="1"/>
        <v>602</v>
      </c>
      <c r="AG9" s="1">
        <v>226</v>
      </c>
      <c r="AH9" s="1"/>
      <c r="AI9" s="1"/>
      <c r="AJ9" s="1"/>
      <c r="AK9" s="1"/>
      <c r="AL9" s="1"/>
      <c r="AM9" s="1"/>
    </row>
    <row r="10" spans="1:39" ht="12" customHeight="1" x14ac:dyDescent="0.2">
      <c r="A10" s="369"/>
      <c r="B10" s="89" t="s">
        <v>112</v>
      </c>
      <c r="C10" s="93"/>
      <c r="D10" s="94"/>
      <c r="E10" s="50">
        <f t="shared" si="2"/>
        <v>0</v>
      </c>
      <c r="G10" s="93"/>
      <c r="H10" s="94"/>
      <c r="I10" s="50">
        <f t="shared" si="3"/>
        <v>0</v>
      </c>
      <c r="J10" s="93"/>
      <c r="K10" s="94"/>
      <c r="L10" s="50">
        <f t="shared" si="4"/>
        <v>0</v>
      </c>
      <c r="M10" s="93">
        <f t="shared" si="5"/>
        <v>0</v>
      </c>
      <c r="N10" s="94">
        <f t="shared" si="5"/>
        <v>0</v>
      </c>
      <c r="O10" s="90">
        <f t="shared" si="5"/>
        <v>0</v>
      </c>
      <c r="P10" s="6"/>
      <c r="Q10" s="51">
        <f t="shared" si="6"/>
        <v>-100</v>
      </c>
      <c r="R10" s="52">
        <f t="shared" si="6"/>
        <v>-1</v>
      </c>
      <c r="S10" s="50">
        <f t="shared" si="6"/>
        <v>-100</v>
      </c>
      <c r="U10" s="93">
        <v>100</v>
      </c>
      <c r="V10" s="94">
        <f>V9</f>
        <v>1</v>
      </c>
      <c r="W10" s="392">
        <f t="shared" si="7"/>
        <v>100</v>
      </c>
      <c r="X10" s="98"/>
      <c r="Z10" s="423"/>
      <c r="AA10" s="1">
        <v>679</v>
      </c>
      <c r="AB10" s="1">
        <v>219</v>
      </c>
      <c r="AC10" s="1"/>
      <c r="AD10" s="1">
        <f t="shared" si="0"/>
        <v>678.5</v>
      </c>
      <c r="AE10" s="1"/>
      <c r="AF10" s="1">
        <f t="shared" si="1"/>
        <v>603</v>
      </c>
      <c r="AG10" s="1">
        <v>226</v>
      </c>
      <c r="AH10" s="1"/>
      <c r="AI10" s="1"/>
      <c r="AJ10" s="1"/>
      <c r="AK10" s="1"/>
      <c r="AL10" s="1"/>
      <c r="AM10" s="1"/>
    </row>
    <row r="11" spans="1:39" ht="12" customHeight="1" x14ac:dyDescent="0.2">
      <c r="A11" s="369"/>
      <c r="B11" s="89" t="s">
        <v>113</v>
      </c>
      <c r="C11" s="51"/>
      <c r="D11" s="52"/>
      <c r="E11" s="50">
        <f t="shared" si="2"/>
        <v>0</v>
      </c>
      <c r="G11" s="51"/>
      <c r="H11" s="52"/>
      <c r="I11" s="50">
        <f t="shared" si="3"/>
        <v>0</v>
      </c>
      <c r="J11" s="51"/>
      <c r="K11" s="52"/>
      <c r="L11" s="50">
        <f t="shared" si="4"/>
        <v>0</v>
      </c>
      <c r="M11" s="93">
        <f t="shared" si="5"/>
        <v>0</v>
      </c>
      <c r="N11" s="94">
        <f t="shared" si="5"/>
        <v>0</v>
      </c>
      <c r="O11" s="90">
        <f t="shared" si="5"/>
        <v>0</v>
      </c>
      <c r="P11" s="6"/>
      <c r="Q11" s="51">
        <f t="shared" si="6"/>
        <v>-500</v>
      </c>
      <c r="R11" s="52">
        <f t="shared" si="6"/>
        <v>0</v>
      </c>
      <c r="S11" s="50">
        <f t="shared" si="6"/>
        <v>0</v>
      </c>
      <c r="U11" s="51">
        <v>500</v>
      </c>
      <c r="V11" s="52">
        <f>ROUNDUP(W183/500,0)</f>
        <v>0</v>
      </c>
      <c r="W11" s="392">
        <f t="shared" si="7"/>
        <v>0</v>
      </c>
      <c r="X11" s="85"/>
      <c r="Z11" s="423"/>
      <c r="AA11" s="1">
        <v>699</v>
      </c>
      <c r="AB11" s="1">
        <v>216</v>
      </c>
      <c r="AC11" s="1"/>
      <c r="AD11" s="1">
        <f t="shared" si="0"/>
        <v>698.5</v>
      </c>
      <c r="AE11" s="1"/>
      <c r="AF11" s="1">
        <f t="shared" si="1"/>
        <v>604</v>
      </c>
      <c r="AG11" s="1">
        <v>226</v>
      </c>
      <c r="AH11" s="1"/>
      <c r="AI11" s="1"/>
      <c r="AJ11" s="1"/>
      <c r="AK11" s="1"/>
      <c r="AL11" s="1"/>
      <c r="AM11" s="1"/>
    </row>
    <row r="12" spans="1:39" ht="36" customHeight="1" x14ac:dyDescent="0.2">
      <c r="A12" s="369"/>
      <c r="B12" s="89" t="s">
        <v>114</v>
      </c>
      <c r="C12" s="51"/>
      <c r="D12" s="52"/>
      <c r="E12" s="50">
        <f t="shared" si="2"/>
        <v>0</v>
      </c>
      <c r="G12" s="51"/>
      <c r="H12" s="52"/>
      <c r="I12" s="50">
        <f t="shared" si="3"/>
        <v>0</v>
      </c>
      <c r="J12" s="51"/>
      <c r="K12" s="52"/>
      <c r="L12" s="50">
        <f t="shared" si="4"/>
        <v>0</v>
      </c>
      <c r="M12" s="93">
        <f t="shared" si="5"/>
        <v>0</v>
      </c>
      <c r="N12" s="94">
        <f t="shared" si="5"/>
        <v>0</v>
      </c>
      <c r="O12" s="90">
        <f t="shared" si="5"/>
        <v>0</v>
      </c>
      <c r="P12" s="6"/>
      <c r="Q12" s="51">
        <f t="shared" si="6"/>
        <v>-1440</v>
      </c>
      <c r="R12" s="52">
        <f t="shared" si="6"/>
        <v>0</v>
      </c>
      <c r="S12" s="50">
        <f t="shared" si="6"/>
        <v>0</v>
      </c>
      <c r="U12" s="51">
        <v>1440</v>
      </c>
      <c r="V12" s="52">
        <f>ROUNDUP((($W$183/23/0.85))*(5/30),0)</f>
        <v>0</v>
      </c>
      <c r="W12" s="392">
        <f t="shared" si="7"/>
        <v>0</v>
      </c>
      <c r="X12" s="739" t="s">
        <v>284</v>
      </c>
      <c r="Y12" s="82"/>
      <c r="Z12" s="423"/>
      <c r="AA12" s="1">
        <v>719</v>
      </c>
      <c r="AB12" s="1">
        <v>214</v>
      </c>
      <c r="AC12" s="1"/>
      <c r="AD12" s="1">
        <f t="shared" si="0"/>
        <v>718.5</v>
      </c>
      <c r="AE12" s="1"/>
      <c r="AF12" s="1">
        <f t="shared" si="1"/>
        <v>605</v>
      </c>
      <c r="AG12" s="1">
        <v>226</v>
      </c>
      <c r="AH12" s="1"/>
      <c r="AI12" s="1"/>
      <c r="AJ12" s="1"/>
      <c r="AK12" s="1"/>
      <c r="AL12" s="1"/>
      <c r="AM12" s="1"/>
    </row>
    <row r="13" spans="1:39" ht="12" customHeight="1" x14ac:dyDescent="0.2">
      <c r="A13" s="369"/>
      <c r="B13" s="89" t="s">
        <v>103</v>
      </c>
      <c r="C13" s="51"/>
      <c r="D13" s="52"/>
      <c r="E13" s="50">
        <f t="shared" si="2"/>
        <v>0</v>
      </c>
      <c r="G13" s="51"/>
      <c r="H13" s="52"/>
      <c r="I13" s="50">
        <f t="shared" si="3"/>
        <v>0</v>
      </c>
      <c r="J13" s="51"/>
      <c r="K13" s="52"/>
      <c r="L13" s="50">
        <f t="shared" si="4"/>
        <v>0</v>
      </c>
      <c r="M13" s="93">
        <f t="shared" si="5"/>
        <v>0</v>
      </c>
      <c r="N13" s="94">
        <f t="shared" si="5"/>
        <v>0</v>
      </c>
      <c r="O13" s="90">
        <f t="shared" si="5"/>
        <v>0</v>
      </c>
      <c r="P13" s="6"/>
      <c r="Q13" s="51">
        <f t="shared" si="6"/>
        <v>-200</v>
      </c>
      <c r="R13" s="52">
        <f t="shared" si="6"/>
        <v>0</v>
      </c>
      <c r="S13" s="50">
        <f t="shared" si="6"/>
        <v>0</v>
      </c>
      <c r="U13" s="51">
        <v>200</v>
      </c>
      <c r="V13" s="52">
        <f>V12</f>
        <v>0</v>
      </c>
      <c r="W13" s="392">
        <f t="shared" si="7"/>
        <v>0</v>
      </c>
      <c r="X13" s="245" t="s">
        <v>176</v>
      </c>
      <c r="Z13" s="423"/>
      <c r="AA13" s="1">
        <v>739</v>
      </c>
      <c r="AB13" s="1">
        <v>212</v>
      </c>
      <c r="AC13" s="1"/>
      <c r="AD13" s="1">
        <f t="shared" si="0"/>
        <v>738.5</v>
      </c>
      <c r="AE13" s="1"/>
      <c r="AF13" s="1">
        <f t="shared" si="1"/>
        <v>606</v>
      </c>
      <c r="AG13" s="1">
        <v>226</v>
      </c>
      <c r="AH13" s="1"/>
      <c r="AI13" s="1"/>
      <c r="AJ13" s="1"/>
      <c r="AK13" s="1"/>
      <c r="AL13" s="1"/>
      <c r="AM13" s="1"/>
    </row>
    <row r="14" spans="1:39" ht="12" customHeight="1" x14ac:dyDescent="0.2">
      <c r="A14" s="75"/>
      <c r="B14" s="76" t="s">
        <v>273</v>
      </c>
      <c r="C14" s="244"/>
      <c r="D14" s="268"/>
      <c r="E14" s="50">
        <f t="shared" si="2"/>
        <v>0</v>
      </c>
      <c r="G14" s="244"/>
      <c r="H14" s="268"/>
      <c r="I14" s="50">
        <f t="shared" si="3"/>
        <v>0</v>
      </c>
      <c r="J14" s="244"/>
      <c r="K14" s="268"/>
      <c r="L14" s="50">
        <f t="shared" si="4"/>
        <v>0</v>
      </c>
      <c r="M14" s="93">
        <f t="shared" si="5"/>
        <v>0</v>
      </c>
      <c r="N14" s="94">
        <f t="shared" si="5"/>
        <v>0</v>
      </c>
      <c r="O14" s="90">
        <f t="shared" si="5"/>
        <v>0</v>
      </c>
      <c r="P14" s="6"/>
      <c r="Q14" s="51">
        <f t="shared" si="6"/>
        <v>-200</v>
      </c>
      <c r="R14" s="52">
        <f t="shared" si="6"/>
        <v>-1</v>
      </c>
      <c r="S14" s="50">
        <f t="shared" si="6"/>
        <v>-200</v>
      </c>
      <c r="U14" s="244">
        <v>200</v>
      </c>
      <c r="V14" s="268">
        <v>1</v>
      </c>
      <c r="W14" s="430">
        <f t="shared" si="7"/>
        <v>200</v>
      </c>
      <c r="X14" s="492" t="s">
        <v>235</v>
      </c>
      <c r="Z14" s="423"/>
      <c r="AA14" s="1">
        <v>759</v>
      </c>
      <c r="AB14" s="1">
        <v>210</v>
      </c>
      <c r="AC14" s="1"/>
      <c r="AD14" s="1">
        <f t="shared" si="0"/>
        <v>758.5</v>
      </c>
      <c r="AE14" s="1"/>
      <c r="AF14" s="1">
        <f t="shared" si="1"/>
        <v>607</v>
      </c>
      <c r="AG14" s="1">
        <v>226</v>
      </c>
      <c r="AH14" s="1"/>
      <c r="AI14" s="1"/>
      <c r="AJ14" s="1"/>
      <c r="AK14" s="1"/>
      <c r="AL14" s="1"/>
      <c r="AM14" s="1"/>
    </row>
    <row r="15" spans="1:39" s="46" customFormat="1" ht="12" customHeight="1" x14ac:dyDescent="0.2">
      <c r="A15" s="57"/>
      <c r="B15" s="699" t="s">
        <v>22</v>
      </c>
      <c r="C15" s="42"/>
      <c r="D15" s="43"/>
      <c r="E15" s="40">
        <f t="shared" ref="E15" si="8">C15*D15</f>
        <v>0</v>
      </c>
      <c r="F15" s="6"/>
      <c r="G15" s="42"/>
      <c r="H15" s="43"/>
      <c r="I15" s="40">
        <f t="shared" ref="I15" si="9">G15*H15</f>
        <v>0</v>
      </c>
      <c r="J15" s="42"/>
      <c r="K15" s="43"/>
      <c r="L15" s="40">
        <f t="shared" ref="L15" si="10">J15*K15</f>
        <v>0</v>
      </c>
      <c r="M15" s="42">
        <f t="shared" ref="M15:O15" si="11">G15+J15</f>
        <v>0</v>
      </c>
      <c r="N15" s="43">
        <f t="shared" si="11"/>
        <v>0</v>
      </c>
      <c r="O15" s="40">
        <f t="shared" si="11"/>
        <v>0</v>
      </c>
      <c r="P15" s="6"/>
      <c r="Q15" s="42">
        <f t="shared" si="6"/>
        <v>0</v>
      </c>
      <c r="R15" s="43">
        <f t="shared" si="6"/>
        <v>0</v>
      </c>
      <c r="S15" s="40">
        <f t="shared" si="6"/>
        <v>0</v>
      </c>
      <c r="T15" s="6"/>
      <c r="U15" s="42"/>
      <c r="V15" s="58"/>
      <c r="W15" s="44"/>
      <c r="X15" s="756"/>
      <c r="Y15" s="45"/>
      <c r="Z15" s="45"/>
      <c r="AA15" s="1">
        <v>779</v>
      </c>
      <c r="AB15" s="1">
        <v>209</v>
      </c>
      <c r="AC15" s="1"/>
      <c r="AD15" s="1">
        <f t="shared" si="0"/>
        <v>778.5</v>
      </c>
      <c r="AE15" s="1"/>
      <c r="AF15" s="1">
        <f t="shared" si="1"/>
        <v>608</v>
      </c>
      <c r="AG15" s="1">
        <v>226</v>
      </c>
      <c r="AH15" s="1"/>
      <c r="AI15" s="1"/>
      <c r="AJ15" s="1"/>
      <c r="AK15" s="1"/>
      <c r="AL15" s="1"/>
      <c r="AM15" s="1"/>
    </row>
    <row r="16" spans="1:39" s="46" customFormat="1" ht="12" customHeight="1" x14ac:dyDescent="0.2">
      <c r="A16" s="57"/>
      <c r="B16" s="699" t="s">
        <v>22</v>
      </c>
      <c r="C16" s="42"/>
      <c r="D16" s="43"/>
      <c r="E16" s="40">
        <f t="shared" ref="E16:E19" si="12">C16*D16</f>
        <v>0</v>
      </c>
      <c r="F16" s="6"/>
      <c r="G16" s="42"/>
      <c r="H16" s="43"/>
      <c r="I16" s="40">
        <f t="shared" ref="I16:I19" si="13">G16*H16</f>
        <v>0</v>
      </c>
      <c r="J16" s="42"/>
      <c r="K16" s="43"/>
      <c r="L16" s="40">
        <f t="shared" ref="L16:L19" si="14">J16*K16</f>
        <v>0</v>
      </c>
      <c r="M16" s="42">
        <f t="shared" ref="M16:M19" si="15">G16+J16</f>
        <v>0</v>
      </c>
      <c r="N16" s="43">
        <f t="shared" ref="N16:N19" si="16">H16+K16</f>
        <v>0</v>
      </c>
      <c r="O16" s="40">
        <f t="shared" ref="O16:O19" si="17">I16+L16</f>
        <v>0</v>
      </c>
      <c r="P16" s="6"/>
      <c r="Q16" s="42">
        <f t="shared" ref="Q16:Q19" si="18">M16-U16</f>
        <v>0</v>
      </c>
      <c r="R16" s="43">
        <f t="shared" ref="R16:R19" si="19">N16-V16</f>
        <v>0</v>
      </c>
      <c r="S16" s="40">
        <f t="shared" ref="S16:S19" si="20">O16-W16</f>
        <v>0</v>
      </c>
      <c r="T16" s="6"/>
      <c r="U16" s="42"/>
      <c r="V16" s="58"/>
      <c r="W16" s="44"/>
      <c r="X16" s="756"/>
      <c r="Y16" s="45"/>
      <c r="Z16" s="45"/>
      <c r="AA16" s="1">
        <v>799</v>
      </c>
      <c r="AB16" s="1">
        <v>207</v>
      </c>
      <c r="AC16" s="1"/>
      <c r="AD16" s="1">
        <f t="shared" si="0"/>
        <v>798.5</v>
      </c>
      <c r="AE16" s="1"/>
      <c r="AF16" s="1">
        <f t="shared" si="1"/>
        <v>609</v>
      </c>
      <c r="AG16" s="1">
        <v>226</v>
      </c>
      <c r="AH16" s="1"/>
      <c r="AI16" s="1"/>
      <c r="AJ16" s="1"/>
      <c r="AK16" s="1"/>
      <c r="AL16" s="1"/>
      <c r="AM16" s="1"/>
    </row>
    <row r="17" spans="1:39" s="46" customFormat="1" ht="12" customHeight="1" x14ac:dyDescent="0.2">
      <c r="A17" s="57"/>
      <c r="B17" s="699" t="s">
        <v>22</v>
      </c>
      <c r="C17" s="42"/>
      <c r="D17" s="43"/>
      <c r="E17" s="40">
        <f t="shared" si="12"/>
        <v>0</v>
      </c>
      <c r="F17" s="6"/>
      <c r="G17" s="42"/>
      <c r="H17" s="43"/>
      <c r="I17" s="40">
        <f t="shared" si="13"/>
        <v>0</v>
      </c>
      <c r="J17" s="42"/>
      <c r="K17" s="43"/>
      <c r="L17" s="40">
        <f t="shared" si="14"/>
        <v>0</v>
      </c>
      <c r="M17" s="42">
        <f t="shared" si="15"/>
        <v>0</v>
      </c>
      <c r="N17" s="43">
        <f t="shared" si="16"/>
        <v>0</v>
      </c>
      <c r="O17" s="40">
        <f t="shared" si="17"/>
        <v>0</v>
      </c>
      <c r="P17" s="6"/>
      <c r="Q17" s="42">
        <f t="shared" si="18"/>
        <v>0</v>
      </c>
      <c r="R17" s="43">
        <f t="shared" si="19"/>
        <v>0</v>
      </c>
      <c r="S17" s="40">
        <f t="shared" si="20"/>
        <v>0</v>
      </c>
      <c r="T17" s="6"/>
      <c r="U17" s="42"/>
      <c r="V17" s="58"/>
      <c r="W17" s="44"/>
      <c r="X17" s="756"/>
      <c r="Y17" s="45"/>
      <c r="Z17" s="45"/>
      <c r="AA17" s="1">
        <v>819</v>
      </c>
      <c r="AB17" s="1">
        <v>206</v>
      </c>
      <c r="AC17" s="1"/>
      <c r="AD17" s="1">
        <f t="shared" si="0"/>
        <v>818.5</v>
      </c>
      <c r="AE17" s="1"/>
      <c r="AF17" s="1">
        <f t="shared" si="1"/>
        <v>610</v>
      </c>
      <c r="AG17" s="1">
        <v>226</v>
      </c>
      <c r="AH17" s="1"/>
      <c r="AI17" s="1"/>
      <c r="AJ17" s="1"/>
      <c r="AK17" s="1"/>
      <c r="AL17" s="1"/>
      <c r="AM17" s="1"/>
    </row>
    <row r="18" spans="1:39" s="46" customFormat="1" ht="12" customHeight="1" x14ac:dyDescent="0.2">
      <c r="A18" s="57"/>
      <c r="B18" s="699" t="s">
        <v>22</v>
      </c>
      <c r="C18" s="42"/>
      <c r="D18" s="43"/>
      <c r="E18" s="40">
        <f t="shared" si="12"/>
        <v>0</v>
      </c>
      <c r="F18" s="6"/>
      <c r="G18" s="42"/>
      <c r="H18" s="43"/>
      <c r="I18" s="40">
        <f t="shared" si="13"/>
        <v>0</v>
      </c>
      <c r="J18" s="42"/>
      <c r="K18" s="43"/>
      <c r="L18" s="40">
        <f t="shared" si="14"/>
        <v>0</v>
      </c>
      <c r="M18" s="42">
        <f t="shared" si="15"/>
        <v>0</v>
      </c>
      <c r="N18" s="43">
        <f t="shared" si="16"/>
        <v>0</v>
      </c>
      <c r="O18" s="40">
        <f t="shared" si="17"/>
        <v>0</v>
      </c>
      <c r="P18" s="6"/>
      <c r="Q18" s="42">
        <f t="shared" si="18"/>
        <v>0</v>
      </c>
      <c r="R18" s="43">
        <f t="shared" si="19"/>
        <v>0</v>
      </c>
      <c r="S18" s="40">
        <f t="shared" si="20"/>
        <v>0</v>
      </c>
      <c r="T18" s="6"/>
      <c r="U18" s="42"/>
      <c r="V18" s="58"/>
      <c r="W18" s="44"/>
      <c r="X18" s="756"/>
      <c r="Y18" s="45"/>
      <c r="Z18" s="45"/>
      <c r="AA18" s="1">
        <v>839</v>
      </c>
      <c r="AB18" s="1">
        <v>205</v>
      </c>
      <c r="AC18" s="1"/>
      <c r="AD18" s="1">
        <f t="shared" si="0"/>
        <v>838.5</v>
      </c>
      <c r="AE18" s="1"/>
      <c r="AF18" s="1">
        <f t="shared" si="1"/>
        <v>611</v>
      </c>
      <c r="AG18" s="1">
        <v>226</v>
      </c>
      <c r="AH18" s="1"/>
      <c r="AI18" s="1"/>
      <c r="AJ18" s="1"/>
      <c r="AK18" s="1"/>
      <c r="AL18" s="1"/>
      <c r="AM18" s="1"/>
    </row>
    <row r="19" spans="1:39" s="46" customFormat="1" ht="12" customHeight="1" x14ac:dyDescent="0.2">
      <c r="A19" s="57"/>
      <c r="B19" s="699" t="s">
        <v>22</v>
      </c>
      <c r="C19" s="42"/>
      <c r="D19" s="43"/>
      <c r="E19" s="40">
        <f t="shared" si="12"/>
        <v>0</v>
      </c>
      <c r="F19" s="6"/>
      <c r="G19" s="42"/>
      <c r="H19" s="43"/>
      <c r="I19" s="40">
        <f t="shared" si="13"/>
        <v>0</v>
      </c>
      <c r="J19" s="42"/>
      <c r="K19" s="43"/>
      <c r="L19" s="40">
        <f t="shared" si="14"/>
        <v>0</v>
      </c>
      <c r="M19" s="42">
        <f t="shared" si="15"/>
        <v>0</v>
      </c>
      <c r="N19" s="43">
        <f t="shared" si="16"/>
        <v>0</v>
      </c>
      <c r="O19" s="40">
        <f t="shared" si="17"/>
        <v>0</v>
      </c>
      <c r="P19" s="6"/>
      <c r="Q19" s="42">
        <f t="shared" si="18"/>
        <v>0</v>
      </c>
      <c r="R19" s="43">
        <f t="shared" si="19"/>
        <v>0</v>
      </c>
      <c r="S19" s="40">
        <f t="shared" si="20"/>
        <v>0</v>
      </c>
      <c r="T19" s="6"/>
      <c r="U19" s="42"/>
      <c r="V19" s="58"/>
      <c r="W19" s="44"/>
      <c r="X19" s="756"/>
      <c r="Y19" s="45"/>
      <c r="Z19" s="45"/>
      <c r="AA19" s="1">
        <v>859</v>
      </c>
      <c r="AB19" s="1">
        <v>204</v>
      </c>
      <c r="AC19" s="1"/>
      <c r="AD19" s="1">
        <f t="shared" si="0"/>
        <v>858.5</v>
      </c>
      <c r="AE19" s="1"/>
      <c r="AF19" s="1">
        <f t="shared" si="1"/>
        <v>612</v>
      </c>
      <c r="AG19" s="1">
        <v>226</v>
      </c>
      <c r="AH19" s="1"/>
      <c r="AI19" s="1"/>
      <c r="AJ19" s="1"/>
      <c r="AK19" s="1"/>
      <c r="AL19" s="1"/>
      <c r="AM19" s="1"/>
    </row>
    <row r="20" spans="1:39" ht="12" customHeight="1" x14ac:dyDescent="0.2">
      <c r="A20" s="265"/>
      <c r="B20" s="60"/>
      <c r="C20" s="24"/>
      <c r="D20" s="62"/>
      <c r="E20" s="61"/>
      <c r="G20" s="24"/>
      <c r="H20" s="62"/>
      <c r="I20" s="61"/>
      <c r="J20" s="24"/>
      <c r="K20" s="62"/>
      <c r="L20" s="61"/>
      <c r="M20" s="24"/>
      <c r="N20" s="62"/>
      <c r="O20" s="61"/>
      <c r="P20" s="6"/>
      <c r="Q20" s="269"/>
      <c r="R20" s="6"/>
      <c r="S20" s="61"/>
      <c r="U20" s="24"/>
      <c r="V20" s="62"/>
      <c r="W20" s="61"/>
      <c r="X20" s="64"/>
      <c r="Z20" s="423"/>
      <c r="AA20" s="1">
        <v>879</v>
      </c>
      <c r="AB20" s="1">
        <v>202</v>
      </c>
      <c r="AC20" s="1"/>
      <c r="AD20" s="1">
        <f t="shared" si="0"/>
        <v>878.5</v>
      </c>
      <c r="AE20" s="1"/>
      <c r="AF20" s="1">
        <f t="shared" si="1"/>
        <v>613</v>
      </c>
      <c r="AG20" s="1">
        <v>226</v>
      </c>
      <c r="AH20" s="1"/>
      <c r="AI20" s="1"/>
      <c r="AJ20" s="1"/>
      <c r="AK20" s="1"/>
      <c r="AL20" s="1"/>
      <c r="AM20" s="1"/>
    </row>
    <row r="21" spans="1:39" s="145" customFormat="1" ht="18" customHeight="1" x14ac:dyDescent="0.2">
      <c r="A21" s="807" t="s">
        <v>23</v>
      </c>
      <c r="B21" s="814"/>
      <c r="C21" s="561"/>
      <c r="D21" s="559"/>
      <c r="E21" s="215">
        <f>SUM(E22:E46)</f>
        <v>0</v>
      </c>
      <c r="F21" s="15"/>
      <c r="G21" s="561"/>
      <c r="H21" s="559"/>
      <c r="I21" s="215">
        <f>SUM(I22:I46)</f>
        <v>0</v>
      </c>
      <c r="J21" s="561"/>
      <c r="K21" s="559"/>
      <c r="L21" s="215">
        <f>SUM(L22:L46)</f>
        <v>0</v>
      </c>
      <c r="M21" s="561"/>
      <c r="N21" s="559"/>
      <c r="O21" s="215">
        <f>SUM(O22:O46)</f>
        <v>0</v>
      </c>
      <c r="P21" s="29"/>
      <c r="Q21" s="561"/>
      <c r="R21" s="558"/>
      <c r="S21" s="215">
        <f>O21-W21</f>
        <v>0</v>
      </c>
      <c r="T21" s="15"/>
      <c r="U21" s="561"/>
      <c r="V21" s="559"/>
      <c r="W21" s="215">
        <f>SUM(W22:W46)</f>
        <v>0</v>
      </c>
      <c r="X21" s="391" t="s">
        <v>115</v>
      </c>
      <c r="Z21" s="425"/>
      <c r="AA21" s="1">
        <v>899</v>
      </c>
      <c r="AB21" s="1">
        <v>201</v>
      </c>
      <c r="AC21" s="1"/>
      <c r="AD21" s="1">
        <f t="shared" si="0"/>
        <v>898.5</v>
      </c>
      <c r="AE21" s="1"/>
      <c r="AF21" s="1">
        <f t="shared" si="1"/>
        <v>614</v>
      </c>
      <c r="AG21" s="1">
        <v>226</v>
      </c>
      <c r="AH21" s="1"/>
      <c r="AI21" s="1"/>
      <c r="AJ21" s="1"/>
      <c r="AK21" s="1"/>
      <c r="AL21" s="1"/>
      <c r="AM21" s="1"/>
    </row>
    <row r="22" spans="1:39" s="37" customFormat="1" ht="12" customHeight="1" x14ac:dyDescent="0.2">
      <c r="A22" s="508" t="s">
        <v>24</v>
      </c>
      <c r="B22" s="67"/>
      <c r="C22" s="426"/>
      <c r="D22" s="427"/>
      <c r="E22" s="35"/>
      <c r="F22" s="6"/>
      <c r="G22" s="426"/>
      <c r="H22" s="427"/>
      <c r="I22" s="35"/>
      <c r="J22" s="33"/>
      <c r="K22" s="218"/>
      <c r="L22" s="35"/>
      <c r="M22" s="33"/>
      <c r="N22" s="218"/>
      <c r="O22" s="35"/>
      <c r="P22" s="6"/>
      <c r="Q22" s="33"/>
      <c r="R22" s="218"/>
      <c r="S22" s="35"/>
      <c r="T22" s="6"/>
      <c r="U22" s="426"/>
      <c r="V22" s="427"/>
      <c r="W22" s="428"/>
      <c r="X22" s="217"/>
      <c r="Y22" s="36"/>
      <c r="Z22" s="36"/>
      <c r="AA22" s="1">
        <v>919</v>
      </c>
      <c r="AB22" s="1">
        <v>200</v>
      </c>
      <c r="AC22" s="1"/>
      <c r="AD22" s="1">
        <f t="shared" si="0"/>
        <v>918.5</v>
      </c>
      <c r="AE22" s="1"/>
      <c r="AF22" s="1">
        <f t="shared" si="1"/>
        <v>615</v>
      </c>
      <c r="AG22" s="1">
        <v>226</v>
      </c>
      <c r="AH22" s="1"/>
      <c r="AI22" s="1"/>
      <c r="AJ22" s="1"/>
      <c r="AK22" s="1"/>
      <c r="AL22" s="1"/>
      <c r="AM22" s="1"/>
    </row>
    <row r="23" spans="1:39" ht="36" customHeight="1" x14ac:dyDescent="0.2">
      <c r="A23" s="68"/>
      <c r="B23" s="69" t="s">
        <v>260</v>
      </c>
      <c r="C23" s="93"/>
      <c r="D23" s="94"/>
      <c r="E23" s="90">
        <f t="shared" ref="E23:E26" si="21">C23*D23</f>
        <v>0</v>
      </c>
      <c r="G23" s="93"/>
      <c r="H23" s="94"/>
      <c r="I23" s="90">
        <f t="shared" ref="I23:I26" si="22">G23*H23</f>
        <v>0</v>
      </c>
      <c r="J23" s="93"/>
      <c r="K23" s="94"/>
      <c r="L23" s="90">
        <f t="shared" ref="L23:L26" si="23">J23*K23</f>
        <v>0</v>
      </c>
      <c r="M23" s="93">
        <f t="shared" ref="M23:O26" si="24">G23+J23</f>
        <v>0</v>
      </c>
      <c r="N23" s="94">
        <f t="shared" si="24"/>
        <v>0</v>
      </c>
      <c r="O23" s="90">
        <f t="shared" si="24"/>
        <v>0</v>
      </c>
      <c r="P23" s="6"/>
      <c r="Q23" s="93">
        <f t="shared" ref="Q23:S27" si="25">M23-U23</f>
        <v>-950</v>
      </c>
      <c r="R23" s="94">
        <f t="shared" si="25"/>
        <v>0</v>
      </c>
      <c r="S23" s="90">
        <f t="shared" si="25"/>
        <v>0</v>
      </c>
      <c r="U23" s="93">
        <v>950</v>
      </c>
      <c r="V23" s="94">
        <f>ROUNDUP(W183*0.08/12,0)</f>
        <v>0</v>
      </c>
      <c r="W23" s="155">
        <f>V23*U23</f>
        <v>0</v>
      </c>
      <c r="X23" s="290" t="s">
        <v>285</v>
      </c>
      <c r="Z23" s="423"/>
      <c r="AA23" s="1">
        <v>939</v>
      </c>
      <c r="AB23" s="1">
        <v>200</v>
      </c>
      <c r="AC23" s="1"/>
      <c r="AD23" s="1">
        <f t="shared" si="0"/>
        <v>938.5</v>
      </c>
      <c r="AE23" s="1"/>
      <c r="AF23" s="1">
        <f t="shared" si="1"/>
        <v>616</v>
      </c>
      <c r="AG23" s="1">
        <v>226</v>
      </c>
      <c r="AH23" s="1"/>
      <c r="AI23" s="1"/>
      <c r="AJ23" s="1"/>
      <c r="AK23" s="1"/>
      <c r="AL23" s="1"/>
      <c r="AM23" s="1"/>
    </row>
    <row r="24" spans="1:39" ht="12" customHeight="1" x14ac:dyDescent="0.2">
      <c r="A24" s="68"/>
      <c r="B24" s="69" t="s">
        <v>261</v>
      </c>
      <c r="C24" s="51"/>
      <c r="D24" s="52"/>
      <c r="E24" s="50">
        <f t="shared" si="21"/>
        <v>0</v>
      </c>
      <c r="G24" s="51"/>
      <c r="H24" s="52"/>
      <c r="I24" s="50">
        <f t="shared" si="22"/>
        <v>0</v>
      </c>
      <c r="J24" s="51"/>
      <c r="K24" s="52"/>
      <c r="L24" s="50">
        <f t="shared" si="23"/>
        <v>0</v>
      </c>
      <c r="M24" s="93">
        <f t="shared" si="24"/>
        <v>0</v>
      </c>
      <c r="N24" s="94">
        <f t="shared" si="24"/>
        <v>0</v>
      </c>
      <c r="O24" s="90">
        <f t="shared" si="24"/>
        <v>0</v>
      </c>
      <c r="P24" s="6"/>
      <c r="Q24" s="51">
        <f t="shared" si="25"/>
        <v>-60</v>
      </c>
      <c r="R24" s="52">
        <f t="shared" si="25"/>
        <v>0</v>
      </c>
      <c r="S24" s="50">
        <f t="shared" si="25"/>
        <v>0</v>
      </c>
      <c r="U24" s="51">
        <v>60</v>
      </c>
      <c r="V24" s="52">
        <f>V23</f>
        <v>0</v>
      </c>
      <c r="W24" s="392">
        <f>V24*U24</f>
        <v>0</v>
      </c>
      <c r="X24" s="85"/>
      <c r="Z24" s="423"/>
      <c r="AA24" s="1">
        <v>959</v>
      </c>
      <c r="AB24" s="1">
        <v>198</v>
      </c>
      <c r="AC24" s="1"/>
      <c r="AD24" s="1">
        <f t="shared" si="0"/>
        <v>958.5</v>
      </c>
      <c r="AE24" s="1"/>
      <c r="AF24" s="1">
        <f t="shared" si="1"/>
        <v>617</v>
      </c>
      <c r="AG24" s="1">
        <v>226</v>
      </c>
      <c r="AH24" s="1"/>
      <c r="AI24" s="1"/>
      <c r="AJ24" s="1"/>
      <c r="AK24" s="1"/>
      <c r="AL24" s="1"/>
      <c r="AM24" s="1"/>
    </row>
    <row r="25" spans="1:39" ht="12" customHeight="1" x14ac:dyDescent="0.2">
      <c r="A25" s="369"/>
      <c r="B25" s="89" t="s">
        <v>25</v>
      </c>
      <c r="C25" s="51"/>
      <c r="D25" s="52"/>
      <c r="E25" s="50">
        <f t="shared" si="21"/>
        <v>0</v>
      </c>
      <c r="G25" s="51"/>
      <c r="H25" s="52"/>
      <c r="I25" s="50">
        <f t="shared" si="22"/>
        <v>0</v>
      </c>
      <c r="J25" s="51"/>
      <c r="K25" s="52"/>
      <c r="L25" s="50">
        <f t="shared" si="23"/>
        <v>0</v>
      </c>
      <c r="M25" s="93">
        <f t="shared" si="24"/>
        <v>0</v>
      </c>
      <c r="N25" s="94">
        <f t="shared" si="24"/>
        <v>0</v>
      </c>
      <c r="O25" s="90">
        <f t="shared" si="24"/>
        <v>0</v>
      </c>
      <c r="P25" s="6"/>
      <c r="Q25" s="51">
        <f t="shared" si="25"/>
        <v>-500</v>
      </c>
      <c r="R25" s="52">
        <f t="shared" si="25"/>
        <v>0</v>
      </c>
      <c r="S25" s="50">
        <f t="shared" si="25"/>
        <v>0</v>
      </c>
      <c r="U25" s="51">
        <v>500</v>
      </c>
      <c r="V25" s="781">
        <f>2+ROUNDUP((W183-600)/400,0)</f>
        <v>0</v>
      </c>
      <c r="W25" s="392">
        <f>V25*U25</f>
        <v>0</v>
      </c>
      <c r="X25" s="85" t="s">
        <v>26</v>
      </c>
      <c r="Z25" s="423"/>
      <c r="AA25" s="1">
        <v>979</v>
      </c>
      <c r="AB25" s="1">
        <v>197</v>
      </c>
      <c r="AC25" s="1"/>
      <c r="AD25" s="1">
        <f t="shared" si="0"/>
        <v>978.5</v>
      </c>
      <c r="AE25" s="1"/>
      <c r="AF25" s="1">
        <f t="shared" si="1"/>
        <v>618</v>
      </c>
      <c r="AG25" s="1">
        <v>226</v>
      </c>
      <c r="AH25" s="1"/>
      <c r="AI25" s="1"/>
      <c r="AJ25" s="1"/>
      <c r="AK25" s="1"/>
      <c r="AL25" s="1"/>
      <c r="AM25" s="1"/>
    </row>
    <row r="26" spans="1:39" ht="12" customHeight="1" x14ac:dyDescent="0.2">
      <c r="A26" s="369"/>
      <c r="B26" s="89" t="s">
        <v>116</v>
      </c>
      <c r="C26" s="51"/>
      <c r="D26" s="52"/>
      <c r="E26" s="50">
        <f t="shared" si="21"/>
        <v>0</v>
      </c>
      <c r="G26" s="51"/>
      <c r="H26" s="52"/>
      <c r="I26" s="50">
        <f t="shared" si="22"/>
        <v>0</v>
      </c>
      <c r="J26" s="51"/>
      <c r="K26" s="52"/>
      <c r="L26" s="50">
        <f t="shared" si="23"/>
        <v>0</v>
      </c>
      <c r="M26" s="93">
        <f t="shared" si="24"/>
        <v>0</v>
      </c>
      <c r="N26" s="94">
        <f t="shared" si="24"/>
        <v>0</v>
      </c>
      <c r="O26" s="90">
        <f t="shared" si="24"/>
        <v>0</v>
      </c>
      <c r="P26" s="6"/>
      <c r="Q26" s="51">
        <f t="shared" si="25"/>
        <v>-500</v>
      </c>
      <c r="R26" s="52">
        <f t="shared" si="25"/>
        <v>0</v>
      </c>
      <c r="S26" s="50">
        <f t="shared" si="25"/>
        <v>0</v>
      </c>
      <c r="U26" s="51">
        <v>500</v>
      </c>
      <c r="V26" s="52">
        <f>2+ROUNDUP(($W$183-600)/400,0)</f>
        <v>0</v>
      </c>
      <c r="W26" s="392">
        <f>V26*U26</f>
        <v>0</v>
      </c>
      <c r="X26" s="85" t="s">
        <v>26</v>
      </c>
      <c r="Z26" s="423"/>
      <c r="AA26" s="1">
        <v>1019</v>
      </c>
      <c r="AB26" s="1">
        <v>195</v>
      </c>
      <c r="AC26" s="1"/>
      <c r="AD26" s="1">
        <f t="shared" si="0"/>
        <v>1018.5</v>
      </c>
      <c r="AE26" s="1"/>
      <c r="AF26" s="1" t="e">
        <f>#REF!+1</f>
        <v>#REF!</v>
      </c>
      <c r="AG26" s="1">
        <v>226</v>
      </c>
      <c r="AH26" s="1"/>
      <c r="AI26" s="1"/>
      <c r="AJ26" s="1"/>
      <c r="AK26" s="1"/>
      <c r="AL26" s="1"/>
      <c r="AM26" s="1"/>
    </row>
    <row r="27" spans="1:39" s="46" customFormat="1" ht="12" customHeight="1" x14ac:dyDescent="0.2">
      <c r="A27" s="57"/>
      <c r="B27" s="699" t="s">
        <v>22</v>
      </c>
      <c r="C27" s="42"/>
      <c r="D27" s="43"/>
      <c r="E27" s="40">
        <f t="shared" ref="E27" si="26">C27*D27</f>
        <v>0</v>
      </c>
      <c r="F27" s="6"/>
      <c r="G27" s="42"/>
      <c r="H27" s="43"/>
      <c r="I27" s="40">
        <f t="shared" ref="I27" si="27">G27*H27</f>
        <v>0</v>
      </c>
      <c r="J27" s="42"/>
      <c r="K27" s="43"/>
      <c r="L27" s="40">
        <f t="shared" ref="L27" si="28">J27*K27</f>
        <v>0</v>
      </c>
      <c r="M27" s="42">
        <f t="shared" ref="M27" si="29">G27+J27</f>
        <v>0</v>
      </c>
      <c r="N27" s="43">
        <f t="shared" ref="N27" si="30">H27+K27</f>
        <v>0</v>
      </c>
      <c r="O27" s="40">
        <f t="shared" ref="O27" si="31">I27+L27</f>
        <v>0</v>
      </c>
      <c r="P27" s="6"/>
      <c r="Q27" s="42">
        <f t="shared" si="25"/>
        <v>0</v>
      </c>
      <c r="R27" s="43">
        <f t="shared" si="25"/>
        <v>0</v>
      </c>
      <c r="S27" s="40">
        <f t="shared" si="25"/>
        <v>0</v>
      </c>
      <c r="T27" s="6"/>
      <c r="U27" s="42"/>
      <c r="V27" s="58"/>
      <c r="W27" s="44"/>
      <c r="X27" s="756"/>
      <c r="Y27" s="45"/>
      <c r="Z27" s="45"/>
      <c r="AA27" s="1">
        <v>1039</v>
      </c>
      <c r="AB27" s="1">
        <v>194</v>
      </c>
      <c r="AC27" s="1"/>
      <c r="AD27" s="1">
        <f t="shared" si="0"/>
        <v>1038.5</v>
      </c>
      <c r="AE27" s="1"/>
      <c r="AF27" s="1" t="e">
        <f t="shared" si="1"/>
        <v>#REF!</v>
      </c>
      <c r="AG27" s="1">
        <v>226</v>
      </c>
      <c r="AH27" s="1"/>
      <c r="AI27" s="1"/>
      <c r="AJ27" s="1"/>
      <c r="AK27" s="1"/>
      <c r="AL27" s="1"/>
      <c r="AM27" s="1"/>
    </row>
    <row r="28" spans="1:39" s="46" customFormat="1" ht="12" customHeight="1" x14ac:dyDescent="0.2">
      <c r="A28" s="57"/>
      <c r="B28" s="699" t="s">
        <v>22</v>
      </c>
      <c r="C28" s="42"/>
      <c r="D28" s="43"/>
      <c r="E28" s="40">
        <f t="shared" ref="E28:E31" si="32">C28*D28</f>
        <v>0</v>
      </c>
      <c r="F28" s="6"/>
      <c r="G28" s="42"/>
      <c r="H28" s="43"/>
      <c r="I28" s="40">
        <f t="shared" ref="I28:I31" si="33">G28*H28</f>
        <v>0</v>
      </c>
      <c r="J28" s="42"/>
      <c r="K28" s="43"/>
      <c r="L28" s="40">
        <f t="shared" ref="L28:L31" si="34">J28*K28</f>
        <v>0</v>
      </c>
      <c r="M28" s="42">
        <f t="shared" ref="M28:M31" si="35">G28+J28</f>
        <v>0</v>
      </c>
      <c r="N28" s="43">
        <f t="shared" ref="N28:N31" si="36">H28+K28</f>
        <v>0</v>
      </c>
      <c r="O28" s="40">
        <f t="shared" ref="O28:O31" si="37">I28+L28</f>
        <v>0</v>
      </c>
      <c r="P28" s="6"/>
      <c r="Q28" s="42">
        <f t="shared" ref="Q28:Q31" si="38">M28-U28</f>
        <v>0</v>
      </c>
      <c r="R28" s="43">
        <f t="shared" ref="R28:R31" si="39">N28-V28</f>
        <v>0</v>
      </c>
      <c r="S28" s="40">
        <f t="shared" ref="S28:S31" si="40">O28-W28</f>
        <v>0</v>
      </c>
      <c r="T28" s="6"/>
      <c r="U28" s="42"/>
      <c r="V28" s="58"/>
      <c r="W28" s="44"/>
      <c r="X28" s="756"/>
      <c r="Y28" s="45"/>
      <c r="Z28" s="45"/>
      <c r="AA28" s="1">
        <v>1059</v>
      </c>
      <c r="AB28" s="1">
        <v>193</v>
      </c>
      <c r="AC28" s="1"/>
      <c r="AD28" s="1">
        <f t="shared" si="0"/>
        <v>1058.5</v>
      </c>
      <c r="AE28" s="1"/>
      <c r="AF28" s="1" t="e">
        <f t="shared" si="1"/>
        <v>#REF!</v>
      </c>
      <c r="AG28" s="1">
        <v>226</v>
      </c>
      <c r="AH28" s="1"/>
      <c r="AI28" s="1"/>
      <c r="AJ28" s="1"/>
      <c r="AK28" s="1"/>
      <c r="AL28" s="1"/>
      <c r="AM28" s="1"/>
    </row>
    <row r="29" spans="1:39" s="46" customFormat="1" ht="12" customHeight="1" x14ac:dyDescent="0.2">
      <c r="A29" s="57"/>
      <c r="B29" s="699" t="s">
        <v>22</v>
      </c>
      <c r="C29" s="42"/>
      <c r="D29" s="43"/>
      <c r="E29" s="40">
        <f t="shared" si="32"/>
        <v>0</v>
      </c>
      <c r="F29" s="6"/>
      <c r="G29" s="42"/>
      <c r="H29" s="43"/>
      <c r="I29" s="40">
        <f t="shared" si="33"/>
        <v>0</v>
      </c>
      <c r="J29" s="42"/>
      <c r="K29" s="43"/>
      <c r="L29" s="40">
        <f t="shared" si="34"/>
        <v>0</v>
      </c>
      <c r="M29" s="42">
        <f t="shared" si="35"/>
        <v>0</v>
      </c>
      <c r="N29" s="43">
        <f t="shared" si="36"/>
        <v>0</v>
      </c>
      <c r="O29" s="40">
        <f t="shared" si="37"/>
        <v>0</v>
      </c>
      <c r="P29" s="6"/>
      <c r="Q29" s="42">
        <f t="shared" si="38"/>
        <v>0</v>
      </c>
      <c r="R29" s="43">
        <f t="shared" si="39"/>
        <v>0</v>
      </c>
      <c r="S29" s="40">
        <f t="shared" si="40"/>
        <v>0</v>
      </c>
      <c r="T29" s="6"/>
      <c r="U29" s="42"/>
      <c r="V29" s="58"/>
      <c r="W29" s="44"/>
      <c r="X29" s="756"/>
      <c r="Y29" s="45"/>
      <c r="Z29" s="45"/>
      <c r="AA29" s="1">
        <v>1079</v>
      </c>
      <c r="AB29" s="1">
        <v>192</v>
      </c>
      <c r="AC29" s="1"/>
      <c r="AD29" s="1">
        <f t="shared" si="0"/>
        <v>1078.5</v>
      </c>
      <c r="AE29" s="1"/>
      <c r="AF29" s="1" t="e">
        <f t="shared" si="1"/>
        <v>#REF!</v>
      </c>
      <c r="AG29" s="1">
        <v>226</v>
      </c>
      <c r="AH29" s="1"/>
      <c r="AI29" s="1"/>
      <c r="AJ29" s="1"/>
      <c r="AK29" s="1"/>
      <c r="AL29" s="1"/>
      <c r="AM29" s="1"/>
    </row>
    <row r="30" spans="1:39" s="46" customFormat="1" ht="12" customHeight="1" x14ac:dyDescent="0.2">
      <c r="A30" s="57"/>
      <c r="B30" s="699" t="s">
        <v>22</v>
      </c>
      <c r="C30" s="42"/>
      <c r="D30" s="43"/>
      <c r="E30" s="40">
        <f t="shared" si="32"/>
        <v>0</v>
      </c>
      <c r="F30" s="6"/>
      <c r="G30" s="42"/>
      <c r="H30" s="43"/>
      <c r="I30" s="40">
        <f t="shared" si="33"/>
        <v>0</v>
      </c>
      <c r="J30" s="42"/>
      <c r="K30" s="43"/>
      <c r="L30" s="40">
        <f t="shared" si="34"/>
        <v>0</v>
      </c>
      <c r="M30" s="42">
        <f t="shared" si="35"/>
        <v>0</v>
      </c>
      <c r="N30" s="43">
        <f t="shared" si="36"/>
        <v>0</v>
      </c>
      <c r="O30" s="40">
        <f t="shared" si="37"/>
        <v>0</v>
      </c>
      <c r="P30" s="6"/>
      <c r="Q30" s="42">
        <f t="shared" si="38"/>
        <v>0</v>
      </c>
      <c r="R30" s="43">
        <f t="shared" si="39"/>
        <v>0</v>
      </c>
      <c r="S30" s="40">
        <f t="shared" si="40"/>
        <v>0</v>
      </c>
      <c r="T30" s="6"/>
      <c r="U30" s="42"/>
      <c r="V30" s="58"/>
      <c r="W30" s="44"/>
      <c r="X30" s="756"/>
      <c r="Y30" s="45"/>
      <c r="Z30" s="45"/>
      <c r="AA30" s="1">
        <v>1099</v>
      </c>
      <c r="AB30" s="1">
        <v>190</v>
      </c>
      <c r="AC30" s="1"/>
      <c r="AD30" s="1">
        <f t="shared" si="0"/>
        <v>1098.5</v>
      </c>
      <c r="AE30" s="1"/>
      <c r="AF30" s="1" t="e">
        <f t="shared" si="1"/>
        <v>#REF!</v>
      </c>
      <c r="AG30" s="1">
        <v>226</v>
      </c>
      <c r="AH30" s="1"/>
      <c r="AI30" s="1"/>
      <c r="AJ30" s="1"/>
      <c r="AK30" s="1"/>
      <c r="AL30" s="1"/>
      <c r="AM30" s="1"/>
    </row>
    <row r="31" spans="1:39" s="46" customFormat="1" ht="12" customHeight="1" x14ac:dyDescent="0.2">
      <c r="A31" s="57"/>
      <c r="B31" s="699" t="s">
        <v>22</v>
      </c>
      <c r="C31" s="42"/>
      <c r="D31" s="43"/>
      <c r="E31" s="40">
        <f t="shared" si="32"/>
        <v>0</v>
      </c>
      <c r="F31" s="6"/>
      <c r="G31" s="42"/>
      <c r="H31" s="43"/>
      <c r="I31" s="40">
        <f t="shared" si="33"/>
        <v>0</v>
      </c>
      <c r="J31" s="42"/>
      <c r="K31" s="43"/>
      <c r="L31" s="40">
        <f t="shared" si="34"/>
        <v>0</v>
      </c>
      <c r="M31" s="42">
        <f t="shared" si="35"/>
        <v>0</v>
      </c>
      <c r="N31" s="43">
        <f t="shared" si="36"/>
        <v>0</v>
      </c>
      <c r="O31" s="40">
        <f t="shared" si="37"/>
        <v>0</v>
      </c>
      <c r="P31" s="6"/>
      <c r="Q31" s="42">
        <f t="shared" si="38"/>
        <v>0</v>
      </c>
      <c r="R31" s="43">
        <f t="shared" si="39"/>
        <v>0</v>
      </c>
      <c r="S31" s="40">
        <f t="shared" si="40"/>
        <v>0</v>
      </c>
      <c r="T31" s="6"/>
      <c r="U31" s="42"/>
      <c r="V31" s="58"/>
      <c r="W31" s="44"/>
      <c r="X31" s="756"/>
      <c r="Y31" s="45"/>
      <c r="Z31" s="45"/>
      <c r="AA31" s="1">
        <v>1119</v>
      </c>
      <c r="AB31" s="1">
        <v>189</v>
      </c>
      <c r="AC31" s="1"/>
      <c r="AD31" s="1">
        <f t="shared" si="0"/>
        <v>1118.5</v>
      </c>
      <c r="AE31" s="1"/>
      <c r="AF31" s="1" t="e">
        <f t="shared" si="1"/>
        <v>#REF!</v>
      </c>
      <c r="AG31" s="1">
        <v>226</v>
      </c>
      <c r="AH31" s="1"/>
      <c r="AI31" s="1"/>
      <c r="AJ31" s="1"/>
      <c r="AK31" s="1"/>
      <c r="AL31" s="1"/>
      <c r="AM31" s="1"/>
    </row>
    <row r="32" spans="1:39" s="55" customFormat="1" ht="12" customHeight="1" x14ac:dyDescent="0.2">
      <c r="A32" s="75"/>
      <c r="B32" s="76"/>
      <c r="C32" s="244"/>
      <c r="D32" s="268"/>
      <c r="E32" s="267"/>
      <c r="F32" s="6"/>
      <c r="G32" s="244"/>
      <c r="H32" s="268"/>
      <c r="I32" s="267"/>
      <c r="J32" s="244"/>
      <c r="K32" s="268"/>
      <c r="L32" s="267"/>
      <c r="M32" s="244"/>
      <c r="N32" s="268"/>
      <c r="O32" s="267"/>
      <c r="P32" s="6"/>
      <c r="Q32" s="397"/>
      <c r="R32" s="398"/>
      <c r="S32" s="267"/>
      <c r="T32" s="6"/>
      <c r="U32" s="244"/>
      <c r="V32" s="399"/>
      <c r="W32" s="127"/>
      <c r="X32" s="742"/>
      <c r="Y32" s="54"/>
      <c r="Z32" s="54"/>
      <c r="AA32" s="1">
        <v>1139</v>
      </c>
      <c r="AB32" s="1">
        <v>188</v>
      </c>
      <c r="AC32" s="1"/>
      <c r="AD32" s="1">
        <f t="shared" si="0"/>
        <v>1138.5</v>
      </c>
      <c r="AE32" s="1"/>
      <c r="AF32" s="1" t="e">
        <f t="shared" si="1"/>
        <v>#REF!</v>
      </c>
      <c r="AG32" s="1">
        <v>226</v>
      </c>
      <c r="AH32" s="1"/>
      <c r="AI32" s="1"/>
      <c r="AJ32" s="1"/>
      <c r="AK32" s="1"/>
      <c r="AL32" s="1"/>
      <c r="AM32" s="1"/>
    </row>
    <row r="33" spans="1:39" s="80" customFormat="1" ht="12" customHeight="1" x14ac:dyDescent="0.2">
      <c r="A33" s="66"/>
      <c r="B33" s="78" t="s">
        <v>262</v>
      </c>
      <c r="C33" s="426"/>
      <c r="D33" s="427"/>
      <c r="E33" s="35"/>
      <c r="F33" s="6"/>
      <c r="G33" s="426"/>
      <c r="H33" s="427"/>
      <c r="I33" s="35"/>
      <c r="J33" s="33"/>
      <c r="K33" s="218"/>
      <c r="L33" s="35"/>
      <c r="M33" s="426"/>
      <c r="N33" s="427"/>
      <c r="O33" s="35"/>
      <c r="P33" s="6"/>
      <c r="Q33" s="33"/>
      <c r="R33" s="34"/>
      <c r="S33" s="35"/>
      <c r="T33" s="6"/>
      <c r="U33" s="426"/>
      <c r="V33" s="427"/>
      <c r="W33" s="428"/>
      <c r="X33" s="217"/>
      <c r="Y33" s="79"/>
      <c r="Z33" s="79"/>
      <c r="AA33" s="1">
        <v>1159</v>
      </c>
      <c r="AB33" s="1">
        <v>186</v>
      </c>
      <c r="AC33" s="1"/>
      <c r="AD33" s="1">
        <f t="shared" si="0"/>
        <v>1158.5</v>
      </c>
      <c r="AE33" s="1"/>
      <c r="AF33" s="1" t="e">
        <f t="shared" si="1"/>
        <v>#REF!</v>
      </c>
      <c r="AG33" s="1">
        <v>226</v>
      </c>
      <c r="AH33" s="1"/>
      <c r="AI33" s="1"/>
      <c r="AJ33" s="1"/>
      <c r="AK33" s="1"/>
      <c r="AL33" s="1"/>
      <c r="AM33" s="1"/>
    </row>
    <row r="34" spans="1:39" s="46" customFormat="1" ht="12" customHeight="1" x14ac:dyDescent="0.2">
      <c r="A34" s="38"/>
      <c r="B34" s="727" t="s">
        <v>22</v>
      </c>
      <c r="C34" s="223"/>
      <c r="D34" s="224"/>
      <c r="E34" s="222">
        <f t="shared" ref="E34" si="41">C34*D34</f>
        <v>0</v>
      </c>
      <c r="F34" s="6"/>
      <c r="G34" s="223"/>
      <c r="H34" s="224"/>
      <c r="I34" s="222">
        <f t="shared" ref="I34" si="42">G34*H34</f>
        <v>0</v>
      </c>
      <c r="J34" s="223"/>
      <c r="K34" s="224"/>
      <c r="L34" s="222">
        <f t="shared" ref="L34" si="43">J34*K34</f>
        <v>0</v>
      </c>
      <c r="M34" s="223">
        <f t="shared" ref="M34:O34" si="44">G34+J34</f>
        <v>0</v>
      </c>
      <c r="N34" s="224">
        <f t="shared" si="44"/>
        <v>0</v>
      </c>
      <c r="O34" s="222">
        <f t="shared" si="44"/>
        <v>0</v>
      </c>
      <c r="P34" s="6"/>
      <c r="Q34" s="223">
        <f>M34-U34</f>
        <v>0</v>
      </c>
      <c r="R34" s="224">
        <f>N34-V34</f>
        <v>0</v>
      </c>
      <c r="S34" s="222">
        <f>O34-W34</f>
        <v>0</v>
      </c>
      <c r="T34" s="6"/>
      <c r="U34" s="223"/>
      <c r="V34" s="393"/>
      <c r="W34" s="396"/>
      <c r="X34" s="275"/>
      <c r="Z34" s="45"/>
      <c r="AA34" s="1">
        <v>1219</v>
      </c>
      <c r="AB34" s="1">
        <v>182</v>
      </c>
      <c r="AC34" s="1"/>
      <c r="AD34" s="1">
        <f t="shared" si="0"/>
        <v>1218.5</v>
      </c>
      <c r="AE34" s="1"/>
      <c r="AF34" s="1" t="e">
        <f>#REF!+1</f>
        <v>#REF!</v>
      </c>
      <c r="AG34" s="1">
        <v>226</v>
      </c>
      <c r="AH34" s="1"/>
      <c r="AI34" s="1"/>
      <c r="AJ34" s="1"/>
      <c r="AK34" s="1"/>
      <c r="AL34" s="1"/>
      <c r="AM34" s="1"/>
    </row>
    <row r="35" spans="1:39" s="46" customFormat="1" ht="12" customHeight="1" x14ac:dyDescent="0.2">
      <c r="A35" s="38"/>
      <c r="B35" s="727" t="s">
        <v>22</v>
      </c>
      <c r="C35" s="223"/>
      <c r="D35" s="224"/>
      <c r="E35" s="222">
        <f t="shared" ref="E35:E38" si="45">C35*D35</f>
        <v>0</v>
      </c>
      <c r="F35" s="6"/>
      <c r="G35" s="223"/>
      <c r="H35" s="224"/>
      <c r="I35" s="222">
        <f t="shared" ref="I35:I38" si="46">G35*H35</f>
        <v>0</v>
      </c>
      <c r="J35" s="223"/>
      <c r="K35" s="224"/>
      <c r="L35" s="222">
        <f t="shared" ref="L35:L38" si="47">J35*K35</f>
        <v>0</v>
      </c>
      <c r="M35" s="223">
        <f t="shared" ref="M35:M38" si="48">G35+J35</f>
        <v>0</v>
      </c>
      <c r="N35" s="224">
        <f t="shared" ref="N35:N38" si="49">H35+K35</f>
        <v>0</v>
      </c>
      <c r="O35" s="222">
        <f t="shared" ref="O35:O38" si="50">I35+L35</f>
        <v>0</v>
      </c>
      <c r="P35" s="6"/>
      <c r="Q35" s="223">
        <f t="shared" ref="Q35:Q38" si="51">M35-U35</f>
        <v>0</v>
      </c>
      <c r="R35" s="224">
        <f t="shared" ref="R35:R38" si="52">N35-V35</f>
        <v>0</v>
      </c>
      <c r="S35" s="222">
        <f t="shared" ref="S35:S38" si="53">O35-W35</f>
        <v>0</v>
      </c>
      <c r="T35" s="6"/>
      <c r="U35" s="223"/>
      <c r="V35" s="393"/>
      <c r="W35" s="396"/>
      <c r="X35" s="275"/>
      <c r="Z35" s="45"/>
      <c r="AA35" s="1">
        <v>1239</v>
      </c>
      <c r="AB35" s="1">
        <v>181</v>
      </c>
      <c r="AC35" s="1"/>
      <c r="AD35" s="1">
        <f t="shared" si="0"/>
        <v>1238.5</v>
      </c>
      <c r="AE35" s="1"/>
      <c r="AF35" s="1" t="e">
        <f t="shared" si="1"/>
        <v>#REF!</v>
      </c>
      <c r="AG35" s="1">
        <v>226</v>
      </c>
      <c r="AH35" s="1"/>
      <c r="AI35" s="1"/>
      <c r="AJ35" s="1"/>
      <c r="AK35" s="1"/>
      <c r="AL35" s="1"/>
      <c r="AM35" s="1"/>
    </row>
    <row r="36" spans="1:39" s="46" customFormat="1" ht="12" customHeight="1" x14ac:dyDescent="0.2">
      <c r="A36" s="38"/>
      <c r="B36" s="727" t="s">
        <v>22</v>
      </c>
      <c r="C36" s="223"/>
      <c r="D36" s="224"/>
      <c r="E36" s="222">
        <f t="shared" si="45"/>
        <v>0</v>
      </c>
      <c r="F36" s="6"/>
      <c r="G36" s="223"/>
      <c r="H36" s="224"/>
      <c r="I36" s="222">
        <f t="shared" si="46"/>
        <v>0</v>
      </c>
      <c r="J36" s="223"/>
      <c r="K36" s="224"/>
      <c r="L36" s="222">
        <f t="shared" si="47"/>
        <v>0</v>
      </c>
      <c r="M36" s="223">
        <f t="shared" si="48"/>
        <v>0</v>
      </c>
      <c r="N36" s="224">
        <f t="shared" si="49"/>
        <v>0</v>
      </c>
      <c r="O36" s="222">
        <f t="shared" si="50"/>
        <v>0</v>
      </c>
      <c r="P36" s="6"/>
      <c r="Q36" s="223">
        <f t="shared" si="51"/>
        <v>0</v>
      </c>
      <c r="R36" s="224">
        <f t="shared" si="52"/>
        <v>0</v>
      </c>
      <c r="S36" s="222">
        <f t="shared" si="53"/>
        <v>0</v>
      </c>
      <c r="T36" s="6"/>
      <c r="U36" s="223"/>
      <c r="V36" s="393"/>
      <c r="W36" s="396"/>
      <c r="X36" s="275"/>
      <c r="Z36" s="45"/>
      <c r="AA36" s="1">
        <v>1259</v>
      </c>
      <c r="AB36" s="1">
        <v>180</v>
      </c>
      <c r="AC36" s="1"/>
      <c r="AD36" s="1">
        <f t="shared" si="0"/>
        <v>1258.5</v>
      </c>
      <c r="AE36" s="1"/>
      <c r="AF36" s="1" t="e">
        <f t="shared" si="1"/>
        <v>#REF!</v>
      </c>
      <c r="AG36" s="1">
        <v>226</v>
      </c>
      <c r="AH36" s="1"/>
      <c r="AI36" s="1"/>
      <c r="AJ36" s="1"/>
      <c r="AK36" s="1"/>
      <c r="AL36" s="1"/>
      <c r="AM36" s="1"/>
    </row>
    <row r="37" spans="1:39" s="46" customFormat="1" ht="12" customHeight="1" x14ac:dyDescent="0.2">
      <c r="A37" s="38"/>
      <c r="B37" s="727" t="s">
        <v>22</v>
      </c>
      <c r="C37" s="223"/>
      <c r="D37" s="224"/>
      <c r="E37" s="222">
        <f t="shared" si="45"/>
        <v>0</v>
      </c>
      <c r="F37" s="6"/>
      <c r="G37" s="223"/>
      <c r="H37" s="224"/>
      <c r="I37" s="222">
        <f t="shared" si="46"/>
        <v>0</v>
      </c>
      <c r="J37" s="223"/>
      <c r="K37" s="224"/>
      <c r="L37" s="222">
        <f t="shared" si="47"/>
        <v>0</v>
      </c>
      <c r="M37" s="223">
        <f t="shared" si="48"/>
        <v>0</v>
      </c>
      <c r="N37" s="224">
        <f t="shared" si="49"/>
        <v>0</v>
      </c>
      <c r="O37" s="222">
        <f t="shared" si="50"/>
        <v>0</v>
      </c>
      <c r="P37" s="6"/>
      <c r="Q37" s="223">
        <f t="shared" si="51"/>
        <v>0</v>
      </c>
      <c r="R37" s="224">
        <f t="shared" si="52"/>
        <v>0</v>
      </c>
      <c r="S37" s="222">
        <f t="shared" si="53"/>
        <v>0</v>
      </c>
      <c r="T37" s="6"/>
      <c r="U37" s="223"/>
      <c r="V37" s="393"/>
      <c r="W37" s="396"/>
      <c r="X37" s="275"/>
      <c r="Z37" s="45"/>
      <c r="AA37" s="1">
        <v>1279</v>
      </c>
      <c r="AB37" s="1">
        <v>178</v>
      </c>
      <c r="AC37" s="1"/>
      <c r="AD37" s="1">
        <f t="shared" si="0"/>
        <v>1278.5</v>
      </c>
      <c r="AE37" s="1"/>
      <c r="AF37" s="1" t="e">
        <f t="shared" si="1"/>
        <v>#REF!</v>
      </c>
      <c r="AG37" s="1">
        <v>226</v>
      </c>
      <c r="AH37" s="1"/>
      <c r="AI37" s="1"/>
      <c r="AJ37" s="1"/>
      <c r="AK37" s="1"/>
      <c r="AL37" s="1"/>
      <c r="AM37" s="1"/>
    </row>
    <row r="38" spans="1:39" s="46" customFormat="1" ht="12" customHeight="1" x14ac:dyDescent="0.2">
      <c r="A38" s="38"/>
      <c r="B38" s="727" t="s">
        <v>22</v>
      </c>
      <c r="C38" s="223"/>
      <c r="D38" s="224"/>
      <c r="E38" s="222">
        <f t="shared" si="45"/>
        <v>0</v>
      </c>
      <c r="F38" s="6"/>
      <c r="G38" s="223"/>
      <c r="H38" s="224"/>
      <c r="I38" s="222">
        <f t="shared" si="46"/>
        <v>0</v>
      </c>
      <c r="J38" s="223"/>
      <c r="K38" s="224"/>
      <c r="L38" s="222">
        <f t="shared" si="47"/>
        <v>0</v>
      </c>
      <c r="M38" s="223">
        <f t="shared" si="48"/>
        <v>0</v>
      </c>
      <c r="N38" s="224">
        <f t="shared" si="49"/>
        <v>0</v>
      </c>
      <c r="O38" s="222">
        <f t="shared" si="50"/>
        <v>0</v>
      </c>
      <c r="P38" s="6"/>
      <c r="Q38" s="223">
        <f t="shared" si="51"/>
        <v>0</v>
      </c>
      <c r="R38" s="224">
        <f t="shared" si="52"/>
        <v>0</v>
      </c>
      <c r="S38" s="222">
        <f t="shared" si="53"/>
        <v>0</v>
      </c>
      <c r="T38" s="6"/>
      <c r="U38" s="223"/>
      <c r="V38" s="393"/>
      <c r="W38" s="396"/>
      <c r="X38" s="275"/>
      <c r="Z38" s="45"/>
      <c r="AA38" s="1">
        <v>1299</v>
      </c>
      <c r="AB38" s="1">
        <v>177</v>
      </c>
      <c r="AC38" s="1"/>
      <c r="AD38" s="1">
        <f t="shared" si="0"/>
        <v>1298.5</v>
      </c>
      <c r="AE38" s="1"/>
      <c r="AF38" s="1" t="e">
        <f t="shared" si="1"/>
        <v>#REF!</v>
      </c>
      <c r="AG38" s="1">
        <v>226</v>
      </c>
      <c r="AH38" s="1"/>
      <c r="AI38" s="1"/>
      <c r="AJ38" s="1"/>
      <c r="AK38" s="1"/>
      <c r="AL38" s="1"/>
      <c r="AM38" s="1"/>
    </row>
    <row r="39" spans="1:39" s="55" customFormat="1" ht="12" customHeight="1" x14ac:dyDescent="0.2">
      <c r="A39" s="75"/>
      <c r="B39" s="76"/>
      <c r="C39" s="244"/>
      <c r="D39" s="268"/>
      <c r="E39" s="267"/>
      <c r="F39" s="6"/>
      <c r="G39" s="244"/>
      <c r="H39" s="268"/>
      <c r="I39" s="267"/>
      <c r="J39" s="244"/>
      <c r="K39" s="268"/>
      <c r="L39" s="267"/>
      <c r="M39" s="244"/>
      <c r="N39" s="268"/>
      <c r="O39" s="267"/>
      <c r="P39" s="6"/>
      <c r="Q39" s="397"/>
      <c r="R39" s="398"/>
      <c r="S39" s="267"/>
      <c r="T39" s="6"/>
      <c r="U39" s="244"/>
      <c r="V39" s="399"/>
      <c r="W39" s="127"/>
      <c r="X39" s="400"/>
      <c r="Z39" s="54"/>
      <c r="AA39" s="1">
        <v>1319</v>
      </c>
      <c r="AB39" s="1">
        <v>175</v>
      </c>
      <c r="AC39" s="1"/>
      <c r="AD39" s="1">
        <f t="shared" si="0"/>
        <v>1318.5</v>
      </c>
      <c r="AE39" s="1"/>
      <c r="AF39" s="1" t="e">
        <f t="shared" si="1"/>
        <v>#REF!</v>
      </c>
      <c r="AG39" s="1">
        <v>226</v>
      </c>
      <c r="AH39" s="1"/>
      <c r="AI39" s="1"/>
      <c r="AJ39" s="1"/>
      <c r="AK39" s="1"/>
      <c r="AL39" s="1"/>
      <c r="AM39" s="1"/>
    </row>
    <row r="40" spans="1:39" s="80" customFormat="1" ht="12" customHeight="1" x14ac:dyDescent="0.2">
      <c r="A40" s="66"/>
      <c r="B40" s="78" t="s">
        <v>263</v>
      </c>
      <c r="C40" s="426"/>
      <c r="D40" s="427"/>
      <c r="E40" s="35"/>
      <c r="F40" s="6"/>
      <c r="G40" s="426"/>
      <c r="H40" s="427"/>
      <c r="I40" s="35"/>
      <c r="J40" s="426"/>
      <c r="K40" s="427"/>
      <c r="L40" s="35"/>
      <c r="M40" s="426"/>
      <c r="N40" s="427"/>
      <c r="O40" s="35"/>
      <c r="P40" s="6"/>
      <c r="Q40" s="33"/>
      <c r="R40" s="34"/>
      <c r="S40" s="35"/>
      <c r="T40" s="6"/>
      <c r="U40" s="426"/>
      <c r="V40" s="427"/>
      <c r="W40" s="428"/>
      <c r="X40" s="217"/>
      <c r="Y40" s="79"/>
      <c r="Z40" s="79"/>
      <c r="AA40" s="1">
        <v>1339</v>
      </c>
      <c r="AB40" s="1">
        <v>174</v>
      </c>
      <c r="AC40" s="1"/>
      <c r="AD40" s="1">
        <f t="shared" si="0"/>
        <v>1338.5</v>
      </c>
      <c r="AE40" s="1"/>
      <c r="AF40" s="1" t="e">
        <f t="shared" si="1"/>
        <v>#REF!</v>
      </c>
      <c r="AG40" s="1">
        <v>226</v>
      </c>
      <c r="AH40" s="1"/>
      <c r="AI40" s="1"/>
      <c r="AJ40" s="1"/>
      <c r="AK40" s="1"/>
      <c r="AL40" s="1"/>
      <c r="AM40" s="1"/>
    </row>
    <row r="41" spans="1:39" s="46" customFormat="1" ht="12" customHeight="1" x14ac:dyDescent="0.2">
      <c r="A41" s="38"/>
      <c r="B41" s="727" t="s">
        <v>22</v>
      </c>
      <c r="C41" s="223"/>
      <c r="D41" s="224"/>
      <c r="E41" s="222">
        <f t="shared" ref="E41" si="54">C41*D41</f>
        <v>0</v>
      </c>
      <c r="F41" s="6"/>
      <c r="G41" s="223"/>
      <c r="H41" s="224"/>
      <c r="I41" s="222">
        <f t="shared" ref="I41" si="55">G41*H41</f>
        <v>0</v>
      </c>
      <c r="J41" s="223"/>
      <c r="K41" s="224"/>
      <c r="L41" s="222">
        <f t="shared" ref="L41" si="56">J41*K41</f>
        <v>0</v>
      </c>
      <c r="M41" s="223">
        <f t="shared" ref="M41:O41" si="57">G41+J41</f>
        <v>0</v>
      </c>
      <c r="N41" s="224">
        <f t="shared" si="57"/>
        <v>0</v>
      </c>
      <c r="O41" s="222">
        <f t="shared" si="57"/>
        <v>0</v>
      </c>
      <c r="P41" s="6"/>
      <c r="Q41" s="223">
        <f>M41-U41</f>
        <v>0</v>
      </c>
      <c r="R41" s="224">
        <f>N41-V41</f>
        <v>0</v>
      </c>
      <c r="S41" s="222">
        <f>O41-W41</f>
        <v>0</v>
      </c>
      <c r="T41" s="6"/>
      <c r="U41" s="223"/>
      <c r="V41" s="393"/>
      <c r="W41" s="396"/>
      <c r="X41" s="275"/>
      <c r="Z41" s="45"/>
      <c r="AA41" s="1">
        <v>1359</v>
      </c>
      <c r="AB41" s="1">
        <v>173</v>
      </c>
      <c r="AC41" s="1"/>
      <c r="AD41" s="1">
        <f t="shared" si="0"/>
        <v>1358.5</v>
      </c>
      <c r="AE41" s="1"/>
      <c r="AF41" s="1" t="e">
        <f t="shared" si="1"/>
        <v>#REF!</v>
      </c>
      <c r="AG41" s="1">
        <v>226</v>
      </c>
      <c r="AH41" s="1"/>
      <c r="AI41" s="1"/>
      <c r="AJ41" s="1"/>
      <c r="AK41" s="1"/>
      <c r="AL41" s="1"/>
      <c r="AM41" s="1"/>
    </row>
    <row r="42" spans="1:39" s="46" customFormat="1" ht="12" customHeight="1" x14ac:dyDescent="0.2">
      <c r="A42" s="38"/>
      <c r="B42" s="727" t="s">
        <v>22</v>
      </c>
      <c r="C42" s="223"/>
      <c r="D42" s="224"/>
      <c r="E42" s="222">
        <f t="shared" ref="E42:E45" si="58">C42*D42</f>
        <v>0</v>
      </c>
      <c r="F42" s="6"/>
      <c r="G42" s="223"/>
      <c r="H42" s="224"/>
      <c r="I42" s="222">
        <f t="shared" ref="I42:I45" si="59">G42*H42</f>
        <v>0</v>
      </c>
      <c r="J42" s="223"/>
      <c r="K42" s="224"/>
      <c r="L42" s="222">
        <f t="shared" ref="L42:L45" si="60">J42*K42</f>
        <v>0</v>
      </c>
      <c r="M42" s="223">
        <f t="shared" ref="M42:M45" si="61">G42+J42</f>
        <v>0</v>
      </c>
      <c r="N42" s="224">
        <f t="shared" ref="N42:N45" si="62">H42+K42</f>
        <v>0</v>
      </c>
      <c r="O42" s="222">
        <f t="shared" ref="O42:O45" si="63">I42+L42</f>
        <v>0</v>
      </c>
      <c r="P42" s="6"/>
      <c r="Q42" s="223">
        <f t="shared" ref="Q42:Q45" si="64">M42-U42</f>
        <v>0</v>
      </c>
      <c r="R42" s="224">
        <f t="shared" ref="R42:R45" si="65">N42-V42</f>
        <v>0</v>
      </c>
      <c r="S42" s="222">
        <f t="shared" ref="S42:S45" si="66">O42-W42</f>
        <v>0</v>
      </c>
      <c r="T42" s="6"/>
      <c r="U42" s="223"/>
      <c r="V42" s="393"/>
      <c r="W42" s="396"/>
      <c r="X42" s="275"/>
      <c r="Z42" s="45"/>
      <c r="AA42" s="1">
        <v>1379</v>
      </c>
      <c r="AB42" s="1">
        <v>172</v>
      </c>
      <c r="AC42" s="1"/>
      <c r="AD42" s="1">
        <f t="shared" si="0"/>
        <v>1378.5</v>
      </c>
      <c r="AE42" s="1"/>
      <c r="AF42" s="1" t="e">
        <f t="shared" si="1"/>
        <v>#REF!</v>
      </c>
      <c r="AG42" s="1">
        <v>226</v>
      </c>
      <c r="AH42" s="1"/>
      <c r="AI42" s="1"/>
      <c r="AJ42" s="1"/>
      <c r="AK42" s="1"/>
      <c r="AL42" s="1"/>
      <c r="AM42" s="1"/>
    </row>
    <row r="43" spans="1:39" s="46" customFormat="1" ht="12" customHeight="1" x14ac:dyDescent="0.2">
      <c r="A43" s="38"/>
      <c r="B43" s="727" t="s">
        <v>22</v>
      </c>
      <c r="C43" s="223"/>
      <c r="D43" s="224"/>
      <c r="E43" s="222">
        <f t="shared" si="58"/>
        <v>0</v>
      </c>
      <c r="F43" s="6"/>
      <c r="G43" s="223"/>
      <c r="H43" s="224"/>
      <c r="I43" s="222">
        <f t="shared" si="59"/>
        <v>0</v>
      </c>
      <c r="J43" s="223"/>
      <c r="K43" s="224"/>
      <c r="L43" s="222">
        <f t="shared" si="60"/>
        <v>0</v>
      </c>
      <c r="M43" s="223">
        <f t="shared" si="61"/>
        <v>0</v>
      </c>
      <c r="N43" s="224">
        <f t="shared" si="62"/>
        <v>0</v>
      </c>
      <c r="O43" s="222">
        <f t="shared" si="63"/>
        <v>0</v>
      </c>
      <c r="P43" s="6"/>
      <c r="Q43" s="223">
        <f t="shared" si="64"/>
        <v>0</v>
      </c>
      <c r="R43" s="224">
        <f t="shared" si="65"/>
        <v>0</v>
      </c>
      <c r="S43" s="222">
        <f t="shared" si="66"/>
        <v>0</v>
      </c>
      <c r="T43" s="6"/>
      <c r="U43" s="223"/>
      <c r="V43" s="393"/>
      <c r="W43" s="396"/>
      <c r="X43" s="275"/>
      <c r="Z43" s="45"/>
      <c r="AA43" s="1">
        <v>1399</v>
      </c>
      <c r="AB43" s="1">
        <v>171</v>
      </c>
      <c r="AC43" s="1"/>
      <c r="AD43" s="1">
        <f t="shared" si="0"/>
        <v>1398.5</v>
      </c>
      <c r="AE43" s="1"/>
      <c r="AF43" s="1" t="e">
        <f t="shared" si="1"/>
        <v>#REF!</v>
      </c>
      <c r="AG43" s="1">
        <v>226</v>
      </c>
      <c r="AH43" s="1"/>
      <c r="AI43" s="1"/>
      <c r="AJ43" s="1"/>
      <c r="AK43" s="1"/>
      <c r="AL43" s="1"/>
      <c r="AM43" s="1"/>
    </row>
    <row r="44" spans="1:39" s="46" customFormat="1" ht="12" customHeight="1" x14ac:dyDescent="0.2">
      <c r="A44" s="38"/>
      <c r="B44" s="727" t="s">
        <v>22</v>
      </c>
      <c r="C44" s="223"/>
      <c r="D44" s="224"/>
      <c r="E44" s="222">
        <f t="shared" si="58"/>
        <v>0</v>
      </c>
      <c r="F44" s="6"/>
      <c r="G44" s="223"/>
      <c r="H44" s="224"/>
      <c r="I44" s="222">
        <f t="shared" si="59"/>
        <v>0</v>
      </c>
      <c r="J44" s="223"/>
      <c r="K44" s="224"/>
      <c r="L44" s="222">
        <f t="shared" si="60"/>
        <v>0</v>
      </c>
      <c r="M44" s="223">
        <f t="shared" si="61"/>
        <v>0</v>
      </c>
      <c r="N44" s="224">
        <f t="shared" si="62"/>
        <v>0</v>
      </c>
      <c r="O44" s="222">
        <f t="shared" si="63"/>
        <v>0</v>
      </c>
      <c r="P44" s="6"/>
      <c r="Q44" s="223">
        <f t="shared" si="64"/>
        <v>0</v>
      </c>
      <c r="R44" s="224">
        <f t="shared" si="65"/>
        <v>0</v>
      </c>
      <c r="S44" s="222">
        <f t="shared" si="66"/>
        <v>0</v>
      </c>
      <c r="T44" s="6"/>
      <c r="U44" s="223"/>
      <c r="V44" s="393"/>
      <c r="W44" s="396"/>
      <c r="X44" s="275"/>
      <c r="Z44" s="45"/>
      <c r="AA44" s="1">
        <v>1419</v>
      </c>
      <c r="AB44" s="1">
        <v>171</v>
      </c>
      <c r="AC44" s="1"/>
      <c r="AD44" s="1">
        <f t="shared" si="0"/>
        <v>1418.5</v>
      </c>
      <c r="AE44" s="1"/>
      <c r="AF44" s="1" t="e">
        <f t="shared" si="1"/>
        <v>#REF!</v>
      </c>
      <c r="AG44" s="1">
        <v>222</v>
      </c>
      <c r="AH44" s="1"/>
      <c r="AI44" s="1"/>
      <c r="AJ44" s="1"/>
      <c r="AK44" s="1"/>
      <c r="AL44" s="1"/>
      <c r="AM44" s="1"/>
    </row>
    <row r="45" spans="1:39" s="46" customFormat="1" ht="12" customHeight="1" x14ac:dyDescent="0.2">
      <c r="A45" s="38"/>
      <c r="B45" s="727" t="s">
        <v>22</v>
      </c>
      <c r="C45" s="223"/>
      <c r="D45" s="224"/>
      <c r="E45" s="222">
        <f t="shared" si="58"/>
        <v>0</v>
      </c>
      <c r="F45" s="6"/>
      <c r="G45" s="223"/>
      <c r="H45" s="224"/>
      <c r="I45" s="222">
        <f t="shared" si="59"/>
        <v>0</v>
      </c>
      <c r="J45" s="223"/>
      <c r="K45" s="224"/>
      <c r="L45" s="222">
        <f t="shared" si="60"/>
        <v>0</v>
      </c>
      <c r="M45" s="223">
        <f t="shared" si="61"/>
        <v>0</v>
      </c>
      <c r="N45" s="224">
        <f t="shared" si="62"/>
        <v>0</v>
      </c>
      <c r="O45" s="222">
        <f t="shared" si="63"/>
        <v>0</v>
      </c>
      <c r="P45" s="6"/>
      <c r="Q45" s="223">
        <f t="shared" si="64"/>
        <v>0</v>
      </c>
      <c r="R45" s="224">
        <f t="shared" si="65"/>
        <v>0</v>
      </c>
      <c r="S45" s="222">
        <f t="shared" si="66"/>
        <v>0</v>
      </c>
      <c r="T45" s="6"/>
      <c r="U45" s="223"/>
      <c r="V45" s="393"/>
      <c r="W45" s="396"/>
      <c r="X45" s="275"/>
      <c r="Z45" s="45"/>
      <c r="AA45" s="1">
        <v>1439</v>
      </c>
      <c r="AB45" s="1">
        <v>170</v>
      </c>
      <c r="AC45" s="1"/>
      <c r="AD45" s="1">
        <f t="shared" si="0"/>
        <v>1438.5</v>
      </c>
      <c r="AE45" s="1"/>
      <c r="AF45" s="1" t="e">
        <f t="shared" si="1"/>
        <v>#REF!</v>
      </c>
      <c r="AG45" s="1">
        <v>222</v>
      </c>
      <c r="AH45" s="1"/>
      <c r="AI45" s="1"/>
      <c r="AJ45" s="1"/>
      <c r="AK45" s="1"/>
      <c r="AL45" s="1"/>
      <c r="AM45" s="1"/>
    </row>
    <row r="46" spans="1:39" ht="12" customHeight="1" x14ac:dyDescent="0.2">
      <c r="A46" s="265"/>
      <c r="B46" s="60"/>
      <c r="C46" s="244"/>
      <c r="D46" s="268"/>
      <c r="E46" s="267"/>
      <c r="G46" s="244"/>
      <c r="H46" s="268"/>
      <c r="I46" s="267"/>
      <c r="J46" s="244"/>
      <c r="K46" s="268"/>
      <c r="L46" s="267"/>
      <c r="M46" s="244"/>
      <c r="N46" s="268"/>
      <c r="O46" s="267"/>
      <c r="P46" s="6"/>
      <c r="Q46" s="269"/>
      <c r="R46" s="6"/>
      <c r="S46" s="61"/>
      <c r="U46" s="244"/>
      <c r="V46" s="268"/>
      <c r="W46" s="267"/>
      <c r="X46" s="245"/>
      <c r="Z46" s="423"/>
      <c r="AA46" s="1"/>
      <c r="AB46" s="1"/>
      <c r="AC46" s="1"/>
      <c r="AD46" s="1"/>
      <c r="AE46" s="1"/>
      <c r="AF46" s="1"/>
      <c r="AG46" s="1"/>
      <c r="AH46" s="1"/>
      <c r="AI46" s="1"/>
      <c r="AJ46" s="1"/>
      <c r="AK46" s="1"/>
      <c r="AL46" s="1"/>
      <c r="AM46" s="1"/>
    </row>
    <row r="47" spans="1:39" s="145" customFormat="1" ht="18" customHeight="1" x14ac:dyDescent="0.2">
      <c r="A47" s="792" t="s">
        <v>27</v>
      </c>
      <c r="B47" s="815"/>
      <c r="C47" s="556"/>
      <c r="D47" s="559"/>
      <c r="E47" s="28">
        <f>SUM(E48:E60)</f>
        <v>0</v>
      </c>
      <c r="F47" s="15"/>
      <c r="G47" s="556"/>
      <c r="H47" s="559"/>
      <c r="I47" s="28">
        <f>SUM(I48:I60)</f>
        <v>0</v>
      </c>
      <c r="J47" s="556"/>
      <c r="K47" s="558"/>
      <c r="L47" s="28">
        <f>SUM(L48:L60)</f>
        <v>0</v>
      </c>
      <c r="M47" s="556"/>
      <c r="N47" s="558"/>
      <c r="O47" s="28">
        <f>SUM(O48:O60)</f>
        <v>0</v>
      </c>
      <c r="P47" s="29"/>
      <c r="Q47" s="556"/>
      <c r="R47" s="558"/>
      <c r="S47" s="28">
        <f t="shared" ref="S47:S55" si="67">O47-W47</f>
        <v>-3700</v>
      </c>
      <c r="T47" s="15"/>
      <c r="U47" s="556"/>
      <c r="V47" s="558"/>
      <c r="W47" s="28">
        <f>SUM(W48:W60)</f>
        <v>3700</v>
      </c>
      <c r="X47" s="30"/>
      <c r="Z47" s="425"/>
      <c r="AA47" s="1">
        <v>1459</v>
      </c>
      <c r="AB47" s="1">
        <v>169</v>
      </c>
      <c r="AC47" s="1"/>
      <c r="AD47" s="1">
        <f t="shared" si="0"/>
        <v>1458.5</v>
      </c>
      <c r="AE47" s="1"/>
      <c r="AF47" s="1" t="e">
        <f>AF45+1</f>
        <v>#REF!</v>
      </c>
      <c r="AG47" s="1">
        <v>222</v>
      </c>
      <c r="AH47" s="1"/>
      <c r="AI47" s="1"/>
      <c r="AJ47" s="1"/>
      <c r="AK47" s="1"/>
      <c r="AL47" s="1"/>
      <c r="AM47" s="1"/>
    </row>
    <row r="48" spans="1:39" ht="12" customHeight="1" x14ac:dyDescent="0.2">
      <c r="A48" s="369"/>
      <c r="B48" s="89" t="s">
        <v>28</v>
      </c>
      <c r="C48" s="93"/>
      <c r="D48" s="94"/>
      <c r="E48" s="50">
        <f t="shared" ref="E48:E54" si="68">C48*D48</f>
        <v>0</v>
      </c>
      <c r="G48" s="93"/>
      <c r="H48" s="94"/>
      <c r="I48" s="50">
        <f t="shared" ref="I48:I54" si="69">G48*H48</f>
        <v>0</v>
      </c>
      <c r="J48" s="93"/>
      <c r="K48" s="94"/>
      <c r="L48" s="50">
        <f t="shared" ref="L48:L54" si="70">J48*K48</f>
        <v>0</v>
      </c>
      <c r="M48" s="93">
        <f t="shared" ref="M48:O54" si="71">G48+J48</f>
        <v>0</v>
      </c>
      <c r="N48" s="94">
        <f t="shared" si="71"/>
        <v>0</v>
      </c>
      <c r="O48" s="90">
        <f t="shared" si="71"/>
        <v>0</v>
      </c>
      <c r="P48" s="6"/>
      <c r="Q48" s="51">
        <f t="shared" ref="Q48:R55" si="72">M48-U48</f>
        <v>-1200</v>
      </c>
      <c r="R48" s="52">
        <f t="shared" si="72"/>
        <v>0</v>
      </c>
      <c r="S48" s="50">
        <f t="shared" si="67"/>
        <v>0</v>
      </c>
      <c r="U48" s="93">
        <v>1200</v>
      </c>
      <c r="V48" s="94">
        <f>ROUNDUP((($W$183*0.25/25))*(5/30),0)</f>
        <v>0</v>
      </c>
      <c r="W48" s="392">
        <f t="shared" ref="W48:W54" si="73">V48*U48</f>
        <v>0</v>
      </c>
      <c r="X48" s="98" t="s">
        <v>286</v>
      </c>
      <c r="Y48" s="82"/>
      <c r="Z48" s="423"/>
      <c r="AA48" s="1">
        <v>1479</v>
      </c>
      <c r="AB48" s="1">
        <v>167</v>
      </c>
      <c r="AC48" s="1"/>
      <c r="AD48" s="1">
        <f t="shared" si="0"/>
        <v>1478.5</v>
      </c>
      <c r="AE48" s="1"/>
      <c r="AF48" s="1" t="e">
        <f t="shared" si="1"/>
        <v>#REF!</v>
      </c>
      <c r="AG48" s="1">
        <v>222</v>
      </c>
      <c r="AH48" s="1"/>
      <c r="AI48" s="1"/>
      <c r="AJ48" s="1"/>
      <c r="AK48" s="1"/>
      <c r="AL48" s="1"/>
      <c r="AM48" s="1"/>
    </row>
    <row r="49" spans="1:39" ht="12" customHeight="1" x14ac:dyDescent="0.2">
      <c r="A49" s="369"/>
      <c r="B49" s="89" t="s">
        <v>265</v>
      </c>
      <c r="C49" s="51"/>
      <c r="D49" s="52"/>
      <c r="E49" s="50">
        <f t="shared" si="68"/>
        <v>0</v>
      </c>
      <c r="G49" s="51"/>
      <c r="H49" s="52"/>
      <c r="I49" s="50">
        <f t="shared" si="69"/>
        <v>0</v>
      </c>
      <c r="J49" s="51"/>
      <c r="K49" s="52"/>
      <c r="L49" s="50">
        <f t="shared" si="70"/>
        <v>0</v>
      </c>
      <c r="M49" s="93">
        <f t="shared" si="71"/>
        <v>0</v>
      </c>
      <c r="N49" s="94">
        <f t="shared" si="71"/>
        <v>0</v>
      </c>
      <c r="O49" s="90">
        <f t="shared" si="71"/>
        <v>0</v>
      </c>
      <c r="P49" s="6"/>
      <c r="Q49" s="51">
        <f t="shared" si="72"/>
        <v>-150</v>
      </c>
      <c r="R49" s="52">
        <f t="shared" si="72"/>
        <v>0</v>
      </c>
      <c r="S49" s="50">
        <f t="shared" si="67"/>
        <v>0</v>
      </c>
      <c r="U49" s="51">
        <v>150</v>
      </c>
      <c r="V49" s="52">
        <f>V48</f>
        <v>0</v>
      </c>
      <c r="W49" s="392">
        <f t="shared" si="73"/>
        <v>0</v>
      </c>
      <c r="X49" s="779"/>
      <c r="Z49" s="423"/>
      <c r="AA49" s="1">
        <v>1499</v>
      </c>
      <c r="AB49" s="1">
        <v>166</v>
      </c>
      <c r="AC49" s="1"/>
      <c r="AD49" s="1">
        <f t="shared" si="0"/>
        <v>1498.5</v>
      </c>
      <c r="AE49" s="1"/>
      <c r="AF49" s="1" t="e">
        <f t="shared" si="1"/>
        <v>#REF!</v>
      </c>
      <c r="AG49" s="1">
        <v>222</v>
      </c>
      <c r="AH49" s="1"/>
      <c r="AI49" s="1"/>
      <c r="AJ49" s="1"/>
      <c r="AK49" s="1"/>
      <c r="AL49" s="1"/>
      <c r="AM49" s="1"/>
    </row>
    <row r="50" spans="1:39" ht="12" customHeight="1" x14ac:dyDescent="0.2">
      <c r="A50" s="47"/>
      <c r="B50" s="89" t="s">
        <v>118</v>
      </c>
      <c r="C50" s="51"/>
      <c r="D50" s="52"/>
      <c r="E50" s="50">
        <f t="shared" si="68"/>
        <v>0</v>
      </c>
      <c r="G50" s="51"/>
      <c r="H50" s="52"/>
      <c r="I50" s="50">
        <f t="shared" si="69"/>
        <v>0</v>
      </c>
      <c r="J50" s="51"/>
      <c r="K50" s="52"/>
      <c r="L50" s="50">
        <f t="shared" si="70"/>
        <v>0</v>
      </c>
      <c r="M50" s="93">
        <f t="shared" si="71"/>
        <v>0</v>
      </c>
      <c r="N50" s="94">
        <f t="shared" si="71"/>
        <v>0</v>
      </c>
      <c r="O50" s="90">
        <f t="shared" si="71"/>
        <v>0</v>
      </c>
      <c r="P50" s="6"/>
      <c r="Q50" s="51">
        <f t="shared" si="72"/>
        <v>-1500</v>
      </c>
      <c r="R50" s="52">
        <f t="shared" si="72"/>
        <v>-1</v>
      </c>
      <c r="S50" s="50">
        <f t="shared" si="67"/>
        <v>-1500</v>
      </c>
      <c r="U50" s="51">
        <v>1500</v>
      </c>
      <c r="V50" s="52">
        <v>1</v>
      </c>
      <c r="W50" s="392">
        <f t="shared" si="73"/>
        <v>1500</v>
      </c>
      <c r="X50" s="85" t="s">
        <v>286</v>
      </c>
      <c r="Y50" s="82"/>
      <c r="Z50" s="423"/>
      <c r="AA50" s="1">
        <v>1519</v>
      </c>
      <c r="AB50" s="1">
        <v>165</v>
      </c>
      <c r="AC50" s="1"/>
      <c r="AD50" s="1">
        <f t="shared" si="0"/>
        <v>1518.5</v>
      </c>
      <c r="AE50" s="1"/>
      <c r="AF50" s="1" t="e">
        <f t="shared" si="1"/>
        <v>#REF!</v>
      </c>
      <c r="AG50" s="1">
        <v>222</v>
      </c>
      <c r="AH50" s="1"/>
      <c r="AI50" s="1"/>
      <c r="AJ50" s="1"/>
      <c r="AK50" s="1"/>
      <c r="AL50" s="1"/>
      <c r="AM50" s="1"/>
    </row>
    <row r="51" spans="1:39" ht="12" customHeight="1" x14ac:dyDescent="0.2">
      <c r="A51" s="369"/>
      <c r="B51" s="89" t="s">
        <v>119</v>
      </c>
      <c r="C51" s="51"/>
      <c r="D51" s="52"/>
      <c r="E51" s="50">
        <f t="shared" si="68"/>
        <v>0</v>
      </c>
      <c r="G51" s="51"/>
      <c r="H51" s="52"/>
      <c r="I51" s="50">
        <f t="shared" si="69"/>
        <v>0</v>
      </c>
      <c r="J51" s="51"/>
      <c r="K51" s="52"/>
      <c r="L51" s="50">
        <f t="shared" si="70"/>
        <v>0</v>
      </c>
      <c r="M51" s="93">
        <f t="shared" si="71"/>
        <v>0</v>
      </c>
      <c r="N51" s="94">
        <f t="shared" si="71"/>
        <v>0</v>
      </c>
      <c r="O51" s="90">
        <f t="shared" si="71"/>
        <v>0</v>
      </c>
      <c r="P51" s="6"/>
      <c r="Q51" s="51">
        <f t="shared" si="72"/>
        <v>-1500</v>
      </c>
      <c r="R51" s="52">
        <f t="shared" si="72"/>
        <v>-1</v>
      </c>
      <c r="S51" s="50">
        <f t="shared" si="67"/>
        <v>-1500</v>
      </c>
      <c r="U51" s="51">
        <v>1500</v>
      </c>
      <c r="V51" s="52">
        <v>1</v>
      </c>
      <c r="W51" s="392">
        <f t="shared" si="73"/>
        <v>1500</v>
      </c>
      <c r="X51" s="85"/>
      <c r="Y51" s="135"/>
      <c r="Z51" s="423"/>
      <c r="AA51" s="1">
        <v>1539</v>
      </c>
      <c r="AB51" s="1">
        <v>165</v>
      </c>
      <c r="AC51" s="1"/>
      <c r="AD51" s="1">
        <f t="shared" si="0"/>
        <v>1538.5</v>
      </c>
      <c r="AE51" s="1"/>
      <c r="AF51" s="1" t="e">
        <f t="shared" si="1"/>
        <v>#REF!</v>
      </c>
      <c r="AG51" s="1">
        <v>222</v>
      </c>
      <c r="AH51" s="1"/>
      <c r="AI51" s="1"/>
      <c r="AJ51" s="1"/>
      <c r="AK51" s="1"/>
      <c r="AL51" s="1"/>
      <c r="AM51" s="1"/>
    </row>
    <row r="52" spans="1:39" ht="12" customHeight="1" x14ac:dyDescent="0.2">
      <c r="A52" s="369"/>
      <c r="B52" s="48" t="s">
        <v>120</v>
      </c>
      <c r="C52" s="51"/>
      <c r="D52" s="52"/>
      <c r="E52" s="50">
        <f t="shared" si="68"/>
        <v>0</v>
      </c>
      <c r="G52" s="51"/>
      <c r="H52" s="52"/>
      <c r="I52" s="50">
        <f t="shared" si="69"/>
        <v>0</v>
      </c>
      <c r="J52" s="51"/>
      <c r="K52" s="52"/>
      <c r="L52" s="50">
        <f t="shared" si="70"/>
        <v>0</v>
      </c>
      <c r="M52" s="93">
        <f t="shared" si="71"/>
        <v>0</v>
      </c>
      <c r="N52" s="94">
        <f t="shared" si="71"/>
        <v>0</v>
      </c>
      <c r="O52" s="90">
        <f t="shared" si="71"/>
        <v>0</v>
      </c>
      <c r="P52" s="6"/>
      <c r="Q52" s="51">
        <f t="shared" si="72"/>
        <v>-200</v>
      </c>
      <c r="R52" s="52">
        <f t="shared" si="72"/>
        <v>-1</v>
      </c>
      <c r="S52" s="50">
        <f t="shared" si="67"/>
        <v>-200</v>
      </c>
      <c r="U52" s="51">
        <v>200</v>
      </c>
      <c r="V52" s="52">
        <v>1</v>
      </c>
      <c r="W52" s="392">
        <f t="shared" si="73"/>
        <v>200</v>
      </c>
      <c r="X52" s="85"/>
      <c r="Z52" s="423"/>
      <c r="AA52" s="1">
        <v>1559</v>
      </c>
      <c r="AB52" s="1">
        <v>165</v>
      </c>
      <c r="AC52" s="1"/>
      <c r="AD52" s="1">
        <f t="shared" si="0"/>
        <v>1558.5</v>
      </c>
      <c r="AE52" s="1"/>
      <c r="AF52" s="1" t="e">
        <f t="shared" si="1"/>
        <v>#REF!</v>
      </c>
      <c r="AG52" s="1">
        <v>222</v>
      </c>
      <c r="AH52" s="1"/>
      <c r="AI52" s="1"/>
      <c r="AJ52" s="1"/>
      <c r="AK52" s="1"/>
      <c r="AL52" s="1"/>
      <c r="AM52" s="1"/>
    </row>
    <row r="53" spans="1:39" ht="12" customHeight="1" x14ac:dyDescent="0.2">
      <c r="A53" s="369"/>
      <c r="B53" s="89" t="s">
        <v>121</v>
      </c>
      <c r="C53" s="51"/>
      <c r="D53" s="52"/>
      <c r="E53" s="50">
        <f t="shared" si="68"/>
        <v>0</v>
      </c>
      <c r="G53" s="51"/>
      <c r="H53" s="52"/>
      <c r="I53" s="50">
        <f t="shared" si="69"/>
        <v>0</v>
      </c>
      <c r="J53" s="51"/>
      <c r="K53" s="52"/>
      <c r="L53" s="50">
        <f t="shared" si="70"/>
        <v>0</v>
      </c>
      <c r="M53" s="93">
        <f t="shared" si="71"/>
        <v>0</v>
      </c>
      <c r="N53" s="94">
        <f t="shared" si="71"/>
        <v>0</v>
      </c>
      <c r="O53" s="90">
        <f t="shared" si="71"/>
        <v>0</v>
      </c>
      <c r="P53" s="6"/>
      <c r="Q53" s="51">
        <f t="shared" si="72"/>
        <v>-75</v>
      </c>
      <c r="R53" s="52">
        <f t="shared" si="72"/>
        <v>0</v>
      </c>
      <c r="S53" s="50">
        <f t="shared" si="67"/>
        <v>0</v>
      </c>
      <c r="U53" s="51">
        <v>75</v>
      </c>
      <c r="V53" s="52">
        <f>IF(2+ROUNDUP((W183-600)/200,0)=-1,0,(2+ROUNDUP((W183-600)/200,0)))</f>
        <v>0</v>
      </c>
      <c r="W53" s="392">
        <f t="shared" si="73"/>
        <v>0</v>
      </c>
      <c r="X53" s="85"/>
      <c r="Z53" s="423"/>
      <c r="AA53" s="1">
        <v>1579</v>
      </c>
      <c r="AB53" s="1">
        <v>164</v>
      </c>
      <c r="AC53" s="1"/>
      <c r="AD53" s="1">
        <f t="shared" si="0"/>
        <v>1578.5</v>
      </c>
      <c r="AE53" s="1"/>
      <c r="AF53" s="1" t="e">
        <f t="shared" si="1"/>
        <v>#REF!</v>
      </c>
      <c r="AG53" s="1">
        <v>222</v>
      </c>
      <c r="AH53" s="1"/>
      <c r="AI53" s="1"/>
      <c r="AJ53" s="1"/>
      <c r="AK53" s="1"/>
      <c r="AL53" s="1"/>
      <c r="AM53" s="1"/>
    </row>
    <row r="54" spans="1:39" ht="12" customHeight="1" x14ac:dyDescent="0.2">
      <c r="A54" s="47"/>
      <c r="B54" s="48" t="s">
        <v>122</v>
      </c>
      <c r="C54" s="244"/>
      <c r="D54" s="268"/>
      <c r="E54" s="50">
        <f t="shared" si="68"/>
        <v>0</v>
      </c>
      <c r="G54" s="244"/>
      <c r="H54" s="268"/>
      <c r="I54" s="50">
        <f t="shared" si="69"/>
        <v>0</v>
      </c>
      <c r="J54" s="244"/>
      <c r="K54" s="268"/>
      <c r="L54" s="50">
        <f t="shared" si="70"/>
        <v>0</v>
      </c>
      <c r="M54" s="93">
        <f t="shared" si="71"/>
        <v>0</v>
      </c>
      <c r="N54" s="94">
        <f t="shared" si="71"/>
        <v>0</v>
      </c>
      <c r="O54" s="90">
        <f t="shared" si="71"/>
        <v>0</v>
      </c>
      <c r="P54" s="6"/>
      <c r="Q54" s="51">
        <f t="shared" si="72"/>
        <v>-500</v>
      </c>
      <c r="R54" s="52">
        <f t="shared" si="72"/>
        <v>-1</v>
      </c>
      <c r="S54" s="50">
        <f t="shared" si="67"/>
        <v>-500</v>
      </c>
      <c r="U54" s="244">
        <v>500</v>
      </c>
      <c r="V54" s="268">
        <v>1</v>
      </c>
      <c r="W54" s="392">
        <f t="shared" si="73"/>
        <v>500</v>
      </c>
      <c r="X54" s="245"/>
      <c r="Z54" s="423"/>
      <c r="AA54" s="1">
        <v>1599</v>
      </c>
      <c r="AB54" s="1">
        <v>163</v>
      </c>
      <c r="AC54" s="1"/>
      <c r="AD54" s="1">
        <f t="shared" si="0"/>
        <v>1598.5</v>
      </c>
      <c r="AE54" s="1"/>
      <c r="AF54" s="1" t="e">
        <f t="shared" si="1"/>
        <v>#REF!</v>
      </c>
      <c r="AG54" s="1">
        <v>222</v>
      </c>
      <c r="AH54" s="1"/>
      <c r="AI54" s="1"/>
      <c r="AJ54" s="1"/>
      <c r="AK54" s="1"/>
      <c r="AL54" s="1"/>
      <c r="AM54" s="1"/>
    </row>
    <row r="55" spans="1:39" s="46" customFormat="1" ht="12" customHeight="1" x14ac:dyDescent="0.2">
      <c r="A55" s="57"/>
      <c r="B55" s="699" t="s">
        <v>22</v>
      </c>
      <c r="C55" s="42"/>
      <c r="D55" s="43"/>
      <c r="E55" s="40">
        <f t="shared" ref="E55" si="74">C55*D55</f>
        <v>0</v>
      </c>
      <c r="F55" s="6"/>
      <c r="G55" s="42"/>
      <c r="H55" s="43"/>
      <c r="I55" s="40">
        <f t="shared" ref="I55" si="75">G55*H55</f>
        <v>0</v>
      </c>
      <c r="J55" s="42"/>
      <c r="K55" s="43"/>
      <c r="L55" s="40">
        <f t="shared" ref="L55" si="76">J55*K55</f>
        <v>0</v>
      </c>
      <c r="M55" s="42">
        <f t="shared" ref="M55" si="77">G55+J55</f>
        <v>0</v>
      </c>
      <c r="N55" s="43">
        <f t="shared" ref="N55" si="78">H55+K55</f>
        <v>0</v>
      </c>
      <c r="O55" s="40">
        <f t="shared" ref="O55" si="79">I55+L55</f>
        <v>0</v>
      </c>
      <c r="P55" s="6"/>
      <c r="Q55" s="42">
        <f t="shared" si="72"/>
        <v>0</v>
      </c>
      <c r="R55" s="43">
        <f t="shared" si="72"/>
        <v>0</v>
      </c>
      <c r="S55" s="40">
        <f t="shared" si="67"/>
        <v>0</v>
      </c>
      <c r="T55" s="6"/>
      <c r="U55" s="42"/>
      <c r="V55" s="58"/>
      <c r="W55" s="44"/>
      <c r="X55" s="756"/>
      <c r="Y55" s="45"/>
      <c r="Z55" s="45"/>
      <c r="AA55" s="1">
        <v>1619</v>
      </c>
      <c r="AB55" s="1">
        <v>162</v>
      </c>
      <c r="AC55" s="1"/>
      <c r="AD55" s="1">
        <f t="shared" si="0"/>
        <v>1618.5</v>
      </c>
      <c r="AE55" s="1"/>
      <c r="AF55" s="1" t="e">
        <f t="shared" si="1"/>
        <v>#REF!</v>
      </c>
      <c r="AG55" s="1">
        <v>222</v>
      </c>
      <c r="AH55" s="1"/>
      <c r="AI55" s="1"/>
      <c r="AJ55" s="1"/>
      <c r="AK55" s="1"/>
      <c r="AL55" s="1"/>
      <c r="AM55" s="1"/>
    </row>
    <row r="56" spans="1:39" s="46" customFormat="1" ht="12" customHeight="1" x14ac:dyDescent="0.2">
      <c r="A56" s="57"/>
      <c r="B56" s="699" t="s">
        <v>22</v>
      </c>
      <c r="C56" s="42"/>
      <c r="D56" s="43"/>
      <c r="E56" s="40">
        <f t="shared" ref="E56:E59" si="80">C56*D56</f>
        <v>0</v>
      </c>
      <c r="F56" s="6"/>
      <c r="G56" s="42"/>
      <c r="H56" s="43"/>
      <c r="I56" s="40">
        <f t="shared" ref="I56:I59" si="81">G56*H56</f>
        <v>0</v>
      </c>
      <c r="J56" s="42"/>
      <c r="K56" s="43"/>
      <c r="L56" s="40">
        <f t="shared" ref="L56:L59" si="82">J56*K56</f>
        <v>0</v>
      </c>
      <c r="M56" s="42">
        <f t="shared" ref="M56:M59" si="83">G56+J56</f>
        <v>0</v>
      </c>
      <c r="N56" s="43">
        <f t="shared" ref="N56:N59" si="84">H56+K56</f>
        <v>0</v>
      </c>
      <c r="O56" s="40">
        <f t="shared" ref="O56:O59" si="85">I56+L56</f>
        <v>0</v>
      </c>
      <c r="P56" s="6"/>
      <c r="Q56" s="42">
        <f t="shared" ref="Q56:Q59" si="86">M56-U56</f>
        <v>0</v>
      </c>
      <c r="R56" s="43">
        <f t="shared" ref="R56:R59" si="87">N56-V56</f>
        <v>0</v>
      </c>
      <c r="S56" s="40">
        <f t="shared" ref="S56:S59" si="88">O56-W56</f>
        <v>0</v>
      </c>
      <c r="T56" s="6"/>
      <c r="U56" s="42"/>
      <c r="V56" s="58"/>
      <c r="W56" s="44"/>
      <c r="X56" s="756"/>
      <c r="Y56" s="45"/>
      <c r="Z56" s="45"/>
      <c r="AA56" s="1">
        <v>1639</v>
      </c>
      <c r="AB56" s="1">
        <v>162</v>
      </c>
      <c r="AC56" s="1"/>
      <c r="AD56" s="1">
        <f t="shared" si="0"/>
        <v>1638.5</v>
      </c>
      <c r="AE56" s="1"/>
      <c r="AF56" s="1" t="e">
        <f t="shared" si="1"/>
        <v>#REF!</v>
      </c>
      <c r="AG56" s="1">
        <v>222</v>
      </c>
      <c r="AH56" s="1"/>
      <c r="AI56" s="1"/>
      <c r="AJ56" s="1"/>
      <c r="AK56" s="1"/>
      <c r="AL56" s="1"/>
      <c r="AM56" s="1"/>
    </row>
    <row r="57" spans="1:39" s="46" customFormat="1" ht="12" customHeight="1" x14ac:dyDescent="0.2">
      <c r="A57" s="57"/>
      <c r="B57" s="699" t="s">
        <v>22</v>
      </c>
      <c r="C57" s="42"/>
      <c r="D57" s="43"/>
      <c r="E57" s="40">
        <f t="shared" si="80"/>
        <v>0</v>
      </c>
      <c r="F57" s="6"/>
      <c r="G57" s="42"/>
      <c r="H57" s="43"/>
      <c r="I57" s="40">
        <f t="shared" si="81"/>
        <v>0</v>
      </c>
      <c r="J57" s="42"/>
      <c r="K57" s="43"/>
      <c r="L57" s="40">
        <f t="shared" si="82"/>
        <v>0</v>
      </c>
      <c r="M57" s="42">
        <f t="shared" si="83"/>
        <v>0</v>
      </c>
      <c r="N57" s="43">
        <f t="shared" si="84"/>
        <v>0</v>
      </c>
      <c r="O57" s="40">
        <f t="shared" si="85"/>
        <v>0</v>
      </c>
      <c r="P57" s="6"/>
      <c r="Q57" s="42">
        <f t="shared" si="86"/>
        <v>0</v>
      </c>
      <c r="R57" s="43">
        <f t="shared" si="87"/>
        <v>0</v>
      </c>
      <c r="S57" s="40">
        <f t="shared" si="88"/>
        <v>0</v>
      </c>
      <c r="T57" s="6"/>
      <c r="U57" s="42"/>
      <c r="V57" s="58"/>
      <c r="W57" s="44"/>
      <c r="X57" s="756"/>
      <c r="Y57" s="45"/>
      <c r="Z57" s="45"/>
      <c r="AA57" s="1">
        <v>1659</v>
      </c>
      <c r="AB57" s="1">
        <v>162</v>
      </c>
      <c r="AC57" s="1"/>
      <c r="AD57" s="1">
        <f t="shared" si="0"/>
        <v>1658.5</v>
      </c>
      <c r="AE57" s="1"/>
      <c r="AF57" s="1" t="e">
        <f t="shared" si="1"/>
        <v>#REF!</v>
      </c>
      <c r="AG57" s="1">
        <v>222</v>
      </c>
      <c r="AH57" s="1"/>
      <c r="AI57" s="1"/>
      <c r="AJ57" s="1"/>
      <c r="AK57" s="1"/>
      <c r="AL57" s="1"/>
      <c r="AM57" s="1"/>
    </row>
    <row r="58" spans="1:39" s="46" customFormat="1" ht="12" customHeight="1" x14ac:dyDescent="0.2">
      <c r="A58" s="57"/>
      <c r="B58" s="699" t="s">
        <v>22</v>
      </c>
      <c r="C58" s="42"/>
      <c r="D58" s="43"/>
      <c r="E58" s="40">
        <f t="shared" si="80"/>
        <v>0</v>
      </c>
      <c r="F58" s="6"/>
      <c r="G58" s="42"/>
      <c r="H58" s="43"/>
      <c r="I58" s="40">
        <f t="shared" si="81"/>
        <v>0</v>
      </c>
      <c r="J58" s="42"/>
      <c r="K58" s="43"/>
      <c r="L58" s="40">
        <f t="shared" si="82"/>
        <v>0</v>
      </c>
      <c r="M58" s="42">
        <f t="shared" si="83"/>
        <v>0</v>
      </c>
      <c r="N58" s="43">
        <f t="shared" si="84"/>
        <v>0</v>
      </c>
      <c r="O58" s="40">
        <f t="shared" si="85"/>
        <v>0</v>
      </c>
      <c r="P58" s="6"/>
      <c r="Q58" s="42">
        <f t="shared" si="86"/>
        <v>0</v>
      </c>
      <c r="R58" s="43">
        <f t="shared" si="87"/>
        <v>0</v>
      </c>
      <c r="S58" s="40">
        <f t="shared" si="88"/>
        <v>0</v>
      </c>
      <c r="T58" s="6"/>
      <c r="U58" s="42"/>
      <c r="V58" s="58"/>
      <c r="W58" s="44"/>
      <c r="X58" s="756"/>
      <c r="Y58" s="45"/>
      <c r="Z58" s="45"/>
      <c r="AA58" s="1">
        <v>1679</v>
      </c>
      <c r="AB58" s="1">
        <v>163</v>
      </c>
      <c r="AC58" s="1"/>
      <c r="AD58" s="1">
        <f t="shared" si="0"/>
        <v>1678.5</v>
      </c>
      <c r="AE58" s="1"/>
      <c r="AF58" s="1" t="e">
        <f t="shared" si="1"/>
        <v>#REF!</v>
      </c>
      <c r="AG58" s="1">
        <v>222</v>
      </c>
      <c r="AH58" s="1"/>
      <c r="AI58" s="1"/>
      <c r="AJ58" s="1"/>
      <c r="AK58" s="1"/>
      <c r="AL58" s="1"/>
      <c r="AM58" s="1"/>
    </row>
    <row r="59" spans="1:39" s="46" customFormat="1" ht="12" customHeight="1" x14ac:dyDescent="0.2">
      <c r="A59" s="57"/>
      <c r="B59" s="699" t="s">
        <v>22</v>
      </c>
      <c r="C59" s="42"/>
      <c r="D59" s="43"/>
      <c r="E59" s="40">
        <f t="shared" si="80"/>
        <v>0</v>
      </c>
      <c r="F59" s="6"/>
      <c r="G59" s="42"/>
      <c r="H59" s="43"/>
      <c r="I59" s="40">
        <f t="shared" si="81"/>
        <v>0</v>
      </c>
      <c r="J59" s="42"/>
      <c r="K59" s="43"/>
      <c r="L59" s="40">
        <f t="shared" si="82"/>
        <v>0</v>
      </c>
      <c r="M59" s="42">
        <f t="shared" si="83"/>
        <v>0</v>
      </c>
      <c r="N59" s="43">
        <f t="shared" si="84"/>
        <v>0</v>
      </c>
      <c r="O59" s="40">
        <f t="shared" si="85"/>
        <v>0</v>
      </c>
      <c r="P59" s="6"/>
      <c r="Q59" s="42">
        <f t="shared" si="86"/>
        <v>0</v>
      </c>
      <c r="R59" s="43">
        <f t="shared" si="87"/>
        <v>0</v>
      </c>
      <c r="S59" s="40">
        <f t="shared" si="88"/>
        <v>0</v>
      </c>
      <c r="T59" s="6"/>
      <c r="U59" s="42"/>
      <c r="V59" s="58"/>
      <c r="W59" s="44"/>
      <c r="X59" s="756"/>
      <c r="Y59" s="45"/>
      <c r="Z59" s="45"/>
      <c r="AA59" s="1">
        <v>1699</v>
      </c>
      <c r="AB59" s="1">
        <v>162</v>
      </c>
      <c r="AC59" s="1"/>
      <c r="AD59" s="1">
        <f t="shared" si="0"/>
        <v>1698.5</v>
      </c>
      <c r="AE59" s="1"/>
      <c r="AF59" s="1" t="e">
        <f t="shared" si="1"/>
        <v>#REF!</v>
      </c>
      <c r="AG59" s="1">
        <v>222</v>
      </c>
      <c r="AH59" s="1"/>
      <c r="AI59" s="1"/>
      <c r="AJ59" s="1"/>
      <c r="AK59" s="1"/>
      <c r="AL59" s="1"/>
      <c r="AM59" s="1"/>
    </row>
    <row r="60" spans="1:39" ht="12" customHeight="1" x14ac:dyDescent="0.2">
      <c r="A60" s="431"/>
      <c r="B60" s="60"/>
      <c r="C60" s="244"/>
      <c r="D60" s="268"/>
      <c r="E60" s="280"/>
      <c r="G60" s="244"/>
      <c r="H60" s="268"/>
      <c r="I60" s="280"/>
      <c r="J60" s="244"/>
      <c r="K60" s="268"/>
      <c r="L60" s="280"/>
      <c r="M60" s="244"/>
      <c r="N60" s="268"/>
      <c r="O60" s="280"/>
      <c r="P60" s="81"/>
      <c r="Q60" s="402"/>
      <c r="R60" s="81"/>
      <c r="S60" s="87"/>
      <c r="U60" s="244"/>
      <c r="V60" s="268"/>
      <c r="W60" s="280"/>
      <c r="X60" s="245"/>
      <c r="Z60" s="423"/>
      <c r="AA60" s="1">
        <v>1719</v>
      </c>
      <c r="AB60" s="1">
        <v>161</v>
      </c>
      <c r="AC60" s="1"/>
      <c r="AD60" s="1">
        <f t="shared" si="0"/>
        <v>1718.5</v>
      </c>
      <c r="AE60" s="1"/>
      <c r="AF60" s="1" t="e">
        <f t="shared" si="1"/>
        <v>#REF!</v>
      </c>
      <c r="AG60" s="1">
        <v>222</v>
      </c>
      <c r="AH60" s="1"/>
      <c r="AI60" s="1"/>
      <c r="AJ60" s="1"/>
      <c r="AK60" s="1"/>
      <c r="AL60" s="1"/>
      <c r="AM60" s="1"/>
    </row>
    <row r="61" spans="1:39" s="145" customFormat="1" ht="18" customHeight="1" x14ac:dyDescent="0.2">
      <c r="A61" s="792" t="s">
        <v>123</v>
      </c>
      <c r="B61" s="815"/>
      <c r="C61" s="561"/>
      <c r="D61" s="559"/>
      <c r="E61" s="215">
        <f>SUM(E63:E76)</f>
        <v>0</v>
      </c>
      <c r="F61" s="15"/>
      <c r="G61" s="561"/>
      <c r="H61" s="559"/>
      <c r="I61" s="215">
        <f>SUM(I63:I76)</f>
        <v>0</v>
      </c>
      <c r="J61" s="561"/>
      <c r="K61" s="559"/>
      <c r="L61" s="215">
        <f>SUM(L63:L76)</f>
        <v>0</v>
      </c>
      <c r="M61" s="561"/>
      <c r="N61" s="559"/>
      <c r="O61" s="215">
        <f>SUM(O63:O76)</f>
        <v>0</v>
      </c>
      <c r="P61" s="29"/>
      <c r="Q61" s="561"/>
      <c r="R61" s="558"/>
      <c r="S61" s="215">
        <f>O61-W61</f>
        <v>-1440</v>
      </c>
      <c r="T61" s="15"/>
      <c r="U61" s="561"/>
      <c r="V61" s="559"/>
      <c r="W61" s="215">
        <f>SUM(W63:W76)</f>
        <v>1440</v>
      </c>
      <c r="X61" s="391"/>
      <c r="Z61" s="425"/>
      <c r="AA61" s="1">
        <v>1739</v>
      </c>
      <c r="AB61" s="1">
        <v>160</v>
      </c>
      <c r="AC61" s="1"/>
      <c r="AD61" s="1">
        <f t="shared" si="0"/>
        <v>1738.5</v>
      </c>
      <c r="AE61" s="1"/>
      <c r="AF61" s="1" t="e">
        <f t="shared" si="1"/>
        <v>#REF!</v>
      </c>
      <c r="AG61" s="1">
        <v>222</v>
      </c>
      <c r="AH61" s="1"/>
      <c r="AI61" s="1"/>
      <c r="AJ61" s="1"/>
      <c r="AK61" s="1"/>
      <c r="AL61" s="1"/>
      <c r="AM61" s="1"/>
    </row>
    <row r="62" spans="1:39" s="80" customFormat="1" ht="12" customHeight="1" x14ac:dyDescent="0.2">
      <c r="A62" s="66"/>
      <c r="B62" s="78" t="s">
        <v>173</v>
      </c>
      <c r="C62" s="426"/>
      <c r="D62" s="427"/>
      <c r="E62" s="35"/>
      <c r="F62" s="6"/>
      <c r="G62" s="426"/>
      <c r="H62" s="427"/>
      <c r="I62" s="35"/>
      <c r="J62" s="426"/>
      <c r="K62" s="427"/>
      <c r="L62" s="35"/>
      <c r="M62" s="426"/>
      <c r="N62" s="427"/>
      <c r="O62" s="35"/>
      <c r="P62" s="6"/>
      <c r="Q62" s="33"/>
      <c r="R62" s="34"/>
      <c r="S62" s="35"/>
      <c r="T62" s="6"/>
      <c r="U62" s="426"/>
      <c r="V62" s="427"/>
      <c r="W62" s="428"/>
      <c r="X62" s="763" t="s">
        <v>231</v>
      </c>
      <c r="Y62" s="79"/>
      <c r="Z62" s="79"/>
      <c r="AA62" s="1">
        <v>1759</v>
      </c>
      <c r="AB62" s="1">
        <v>160</v>
      </c>
      <c r="AC62" s="1"/>
      <c r="AD62" s="1">
        <f t="shared" si="0"/>
        <v>1758.5</v>
      </c>
      <c r="AE62" s="1"/>
      <c r="AF62" s="1" t="e">
        <f t="shared" si="1"/>
        <v>#REF!</v>
      </c>
      <c r="AG62" s="1">
        <v>222</v>
      </c>
      <c r="AH62" s="1"/>
      <c r="AI62" s="1"/>
      <c r="AJ62" s="1"/>
      <c r="AK62" s="1"/>
      <c r="AL62" s="1"/>
      <c r="AM62" s="1"/>
    </row>
    <row r="63" spans="1:39" ht="24" customHeight="1" x14ac:dyDescent="0.2">
      <c r="A63" s="369"/>
      <c r="B63" s="89" t="s">
        <v>93</v>
      </c>
      <c r="C63" s="93"/>
      <c r="D63" s="94"/>
      <c r="E63" s="90">
        <f t="shared" ref="E63" si="89">C63*D63</f>
        <v>0</v>
      </c>
      <c r="G63" s="93"/>
      <c r="H63" s="94"/>
      <c r="I63" s="90">
        <f t="shared" ref="I63" si="90">G63*H63</f>
        <v>0</v>
      </c>
      <c r="J63" s="93"/>
      <c r="K63" s="94"/>
      <c r="L63" s="90">
        <f t="shared" ref="L63" si="91">J63*K63</f>
        <v>0</v>
      </c>
      <c r="M63" s="93">
        <f t="shared" ref="M63:O63" si="92">G63+J63</f>
        <v>0</v>
      </c>
      <c r="N63" s="94">
        <f t="shared" si="92"/>
        <v>0</v>
      </c>
      <c r="O63" s="90">
        <f t="shared" si="92"/>
        <v>0</v>
      </c>
      <c r="P63" s="6"/>
      <c r="Q63" s="93">
        <f t="shared" ref="Q63:S64" si="93">M63-U63</f>
        <v>-1440</v>
      </c>
      <c r="R63" s="94">
        <f t="shared" si="93"/>
        <v>-1</v>
      </c>
      <c r="S63" s="90">
        <f t="shared" si="93"/>
        <v>-1440</v>
      </c>
      <c r="U63" s="93">
        <v>1440</v>
      </c>
      <c r="V63" s="94">
        <f>IF(ROUNDUP((($W$183/23))*(5/30),0)-1=-1,1,ROUNDUP((($W$183/23))*(5/30),0)-1)</f>
        <v>1</v>
      </c>
      <c r="W63" s="392">
        <f>V63*U63</f>
        <v>1440</v>
      </c>
      <c r="X63" s="290" t="s">
        <v>287</v>
      </c>
      <c r="Y63" s="82"/>
      <c r="Z63" s="423"/>
      <c r="AA63" s="1">
        <v>1779</v>
      </c>
      <c r="AB63" s="1">
        <v>160</v>
      </c>
      <c r="AC63" s="1"/>
      <c r="AD63" s="1">
        <f t="shared" si="0"/>
        <v>1778.5</v>
      </c>
      <c r="AE63" s="1"/>
      <c r="AF63" s="1" t="e">
        <f t="shared" si="1"/>
        <v>#REF!</v>
      </c>
      <c r="AG63" s="1">
        <v>222</v>
      </c>
      <c r="AH63" s="1"/>
      <c r="AI63" s="1"/>
      <c r="AJ63" s="1"/>
      <c r="AK63" s="1"/>
      <c r="AL63" s="1"/>
      <c r="AM63" s="1"/>
    </row>
    <row r="64" spans="1:39" s="46" customFormat="1" ht="12" customHeight="1" x14ac:dyDescent="0.2">
      <c r="A64" s="57"/>
      <c r="B64" s="699" t="s">
        <v>22</v>
      </c>
      <c r="C64" s="42"/>
      <c r="D64" s="43"/>
      <c r="E64" s="40">
        <f t="shared" ref="E64" si="94">C64*D64</f>
        <v>0</v>
      </c>
      <c r="F64" s="6"/>
      <c r="G64" s="42"/>
      <c r="H64" s="43"/>
      <c r="I64" s="40">
        <f t="shared" ref="I64" si="95">G64*H64</f>
        <v>0</v>
      </c>
      <c r="J64" s="42"/>
      <c r="K64" s="43"/>
      <c r="L64" s="40">
        <f t="shared" ref="L64" si="96">J64*K64</f>
        <v>0</v>
      </c>
      <c r="M64" s="42">
        <f t="shared" ref="M64" si="97">G64+J64</f>
        <v>0</v>
      </c>
      <c r="N64" s="43">
        <f t="shared" ref="N64" si="98">H64+K64</f>
        <v>0</v>
      </c>
      <c r="O64" s="40">
        <f t="shared" ref="O64" si="99">I64+L64</f>
        <v>0</v>
      </c>
      <c r="P64" s="6"/>
      <c r="Q64" s="42">
        <f t="shared" si="93"/>
        <v>0</v>
      </c>
      <c r="R64" s="43">
        <f t="shared" si="93"/>
        <v>0</v>
      </c>
      <c r="S64" s="40">
        <f t="shared" si="93"/>
        <v>0</v>
      </c>
      <c r="T64" s="6"/>
      <c r="U64" s="42"/>
      <c r="V64" s="58"/>
      <c r="W64" s="44"/>
      <c r="X64" s="756"/>
      <c r="Y64" s="45"/>
      <c r="Z64" s="45"/>
      <c r="AA64" s="1">
        <v>1799</v>
      </c>
      <c r="AB64" s="1">
        <v>160</v>
      </c>
      <c r="AC64" s="1"/>
      <c r="AD64" s="1">
        <f t="shared" si="0"/>
        <v>1798.5</v>
      </c>
      <c r="AE64" s="1"/>
      <c r="AF64" s="1" t="e">
        <f t="shared" si="1"/>
        <v>#REF!</v>
      </c>
      <c r="AG64" s="1">
        <v>222</v>
      </c>
      <c r="AH64" s="1"/>
      <c r="AI64" s="1"/>
      <c r="AJ64" s="1"/>
      <c r="AK64" s="1"/>
      <c r="AL64" s="1"/>
      <c r="AM64" s="1"/>
    </row>
    <row r="65" spans="1:39" s="46" customFormat="1" ht="12" customHeight="1" x14ac:dyDescent="0.2">
      <c r="A65" s="57"/>
      <c r="B65" s="699" t="s">
        <v>22</v>
      </c>
      <c r="C65" s="42"/>
      <c r="D65" s="43"/>
      <c r="E65" s="40">
        <f t="shared" ref="E65:E68" si="100">C65*D65</f>
        <v>0</v>
      </c>
      <c r="F65" s="6"/>
      <c r="G65" s="42"/>
      <c r="H65" s="43"/>
      <c r="I65" s="40">
        <f t="shared" ref="I65:I68" si="101">G65*H65</f>
        <v>0</v>
      </c>
      <c r="J65" s="42"/>
      <c r="K65" s="43"/>
      <c r="L65" s="40">
        <f t="shared" ref="L65:L68" si="102">J65*K65</f>
        <v>0</v>
      </c>
      <c r="M65" s="42">
        <f t="shared" ref="M65:M68" si="103">G65+J65</f>
        <v>0</v>
      </c>
      <c r="N65" s="43">
        <f t="shared" ref="N65:N68" si="104">H65+K65</f>
        <v>0</v>
      </c>
      <c r="O65" s="40">
        <f t="shared" ref="O65:O68" si="105">I65+L65</f>
        <v>0</v>
      </c>
      <c r="P65" s="6"/>
      <c r="Q65" s="42">
        <f t="shared" ref="Q65:Q68" si="106">M65-U65</f>
        <v>0</v>
      </c>
      <c r="R65" s="43">
        <f t="shared" ref="R65:R68" si="107">N65-V65</f>
        <v>0</v>
      </c>
      <c r="S65" s="40">
        <f t="shared" ref="S65:S68" si="108">O65-W65</f>
        <v>0</v>
      </c>
      <c r="T65" s="6"/>
      <c r="U65" s="42"/>
      <c r="V65" s="58"/>
      <c r="W65" s="44"/>
      <c r="X65" s="756"/>
      <c r="Y65" s="45"/>
      <c r="Z65" s="45"/>
      <c r="AA65" s="1">
        <v>1819</v>
      </c>
      <c r="AB65" s="1">
        <v>160</v>
      </c>
      <c r="AC65" s="1"/>
      <c r="AD65" s="1">
        <f t="shared" si="0"/>
        <v>1818.5</v>
      </c>
      <c r="AE65" s="1"/>
      <c r="AF65" s="1" t="e">
        <f t="shared" si="1"/>
        <v>#REF!</v>
      </c>
      <c r="AG65" s="1">
        <v>219</v>
      </c>
      <c r="AH65" s="1"/>
      <c r="AI65" s="1"/>
      <c r="AJ65" s="1"/>
      <c r="AK65" s="1"/>
      <c r="AL65" s="1"/>
      <c r="AM65" s="1"/>
    </row>
    <row r="66" spans="1:39" s="46" customFormat="1" ht="12" customHeight="1" x14ac:dyDescent="0.2">
      <c r="A66" s="57"/>
      <c r="B66" s="699" t="s">
        <v>22</v>
      </c>
      <c r="C66" s="42"/>
      <c r="D66" s="43"/>
      <c r="E66" s="40">
        <f t="shared" si="100"/>
        <v>0</v>
      </c>
      <c r="F66" s="6"/>
      <c r="G66" s="42"/>
      <c r="H66" s="43"/>
      <c r="I66" s="40">
        <f t="shared" si="101"/>
        <v>0</v>
      </c>
      <c r="J66" s="42"/>
      <c r="K66" s="43"/>
      <c r="L66" s="40">
        <f t="shared" si="102"/>
        <v>0</v>
      </c>
      <c r="M66" s="42">
        <f t="shared" si="103"/>
        <v>0</v>
      </c>
      <c r="N66" s="43">
        <f t="shared" si="104"/>
        <v>0</v>
      </c>
      <c r="O66" s="40">
        <f t="shared" si="105"/>
        <v>0</v>
      </c>
      <c r="P66" s="6"/>
      <c r="Q66" s="42">
        <f t="shared" si="106"/>
        <v>0</v>
      </c>
      <c r="R66" s="43">
        <f t="shared" si="107"/>
        <v>0</v>
      </c>
      <c r="S66" s="40">
        <f t="shared" si="108"/>
        <v>0</v>
      </c>
      <c r="T66" s="6"/>
      <c r="U66" s="42"/>
      <c r="V66" s="58"/>
      <c r="W66" s="44"/>
      <c r="X66" s="756"/>
      <c r="Y66" s="45"/>
      <c r="Z66" s="45"/>
      <c r="AA66" s="1">
        <v>1839</v>
      </c>
      <c r="AB66" s="1">
        <v>160</v>
      </c>
      <c r="AC66" s="1"/>
      <c r="AD66" s="1">
        <f t="shared" si="0"/>
        <v>1838.5</v>
      </c>
      <c r="AE66" s="1"/>
      <c r="AF66" s="1" t="e">
        <f t="shared" si="1"/>
        <v>#REF!</v>
      </c>
      <c r="AG66" s="1">
        <v>219</v>
      </c>
      <c r="AH66" s="1"/>
      <c r="AI66" s="1"/>
      <c r="AJ66" s="1"/>
      <c r="AK66" s="1"/>
      <c r="AL66" s="1"/>
      <c r="AM66" s="1"/>
    </row>
    <row r="67" spans="1:39" s="46" customFormat="1" ht="12" customHeight="1" x14ac:dyDescent="0.2">
      <c r="A67" s="57"/>
      <c r="B67" s="699" t="s">
        <v>22</v>
      </c>
      <c r="C67" s="42"/>
      <c r="D67" s="43"/>
      <c r="E67" s="40">
        <f t="shared" si="100"/>
        <v>0</v>
      </c>
      <c r="F67" s="6"/>
      <c r="G67" s="42"/>
      <c r="H67" s="43"/>
      <c r="I67" s="40">
        <f t="shared" si="101"/>
        <v>0</v>
      </c>
      <c r="J67" s="42"/>
      <c r="K67" s="43"/>
      <c r="L67" s="40">
        <f t="shared" si="102"/>
        <v>0</v>
      </c>
      <c r="M67" s="42">
        <f t="shared" si="103"/>
        <v>0</v>
      </c>
      <c r="N67" s="43">
        <f t="shared" si="104"/>
        <v>0</v>
      </c>
      <c r="O67" s="40">
        <f t="shared" si="105"/>
        <v>0</v>
      </c>
      <c r="P67" s="6"/>
      <c r="Q67" s="42">
        <f t="shared" si="106"/>
        <v>0</v>
      </c>
      <c r="R67" s="43">
        <f t="shared" si="107"/>
        <v>0</v>
      </c>
      <c r="S67" s="40">
        <f t="shared" si="108"/>
        <v>0</v>
      </c>
      <c r="T67" s="6"/>
      <c r="U67" s="42"/>
      <c r="V67" s="58"/>
      <c r="W67" s="44"/>
      <c r="X67" s="756"/>
      <c r="Y67" s="45"/>
      <c r="Z67" s="45"/>
      <c r="AA67" s="1">
        <v>1859</v>
      </c>
      <c r="AB67" s="1">
        <v>159</v>
      </c>
      <c r="AC67" s="1"/>
      <c r="AD67" s="1">
        <f t="shared" si="0"/>
        <v>1858.5</v>
      </c>
      <c r="AE67" s="1"/>
      <c r="AF67" s="1" t="e">
        <f t="shared" si="1"/>
        <v>#REF!</v>
      </c>
      <c r="AG67" s="1">
        <v>219</v>
      </c>
      <c r="AH67" s="1"/>
      <c r="AI67" s="1"/>
      <c r="AJ67" s="1"/>
      <c r="AK67" s="1"/>
      <c r="AL67" s="1"/>
      <c r="AM67" s="1"/>
    </row>
    <row r="68" spans="1:39" s="46" customFormat="1" ht="12" customHeight="1" x14ac:dyDescent="0.2">
      <c r="A68" s="57"/>
      <c r="B68" s="699" t="s">
        <v>22</v>
      </c>
      <c r="C68" s="42"/>
      <c r="D68" s="43"/>
      <c r="E68" s="40">
        <f t="shared" si="100"/>
        <v>0</v>
      </c>
      <c r="F68" s="6"/>
      <c r="G68" s="42"/>
      <c r="H68" s="43"/>
      <c r="I68" s="40">
        <f t="shared" si="101"/>
        <v>0</v>
      </c>
      <c r="J68" s="42"/>
      <c r="K68" s="43"/>
      <c r="L68" s="40">
        <f t="shared" si="102"/>
        <v>0</v>
      </c>
      <c r="M68" s="42">
        <f t="shared" si="103"/>
        <v>0</v>
      </c>
      <c r="N68" s="43">
        <f t="shared" si="104"/>
        <v>0</v>
      </c>
      <c r="O68" s="40">
        <f t="shared" si="105"/>
        <v>0</v>
      </c>
      <c r="P68" s="6"/>
      <c r="Q68" s="42">
        <f t="shared" si="106"/>
        <v>0</v>
      </c>
      <c r="R68" s="43">
        <f t="shared" si="107"/>
        <v>0</v>
      </c>
      <c r="S68" s="40">
        <f t="shared" si="108"/>
        <v>0</v>
      </c>
      <c r="T68" s="6"/>
      <c r="U68" s="42"/>
      <c r="V68" s="58"/>
      <c r="W68" s="44"/>
      <c r="X68" s="756"/>
      <c r="Y68" s="45"/>
      <c r="Z68" s="45"/>
      <c r="AA68" s="1">
        <v>1879</v>
      </c>
      <c r="AB68" s="1">
        <v>159</v>
      </c>
      <c r="AC68" s="1"/>
      <c r="AD68" s="1">
        <f t="shared" si="0"/>
        <v>1878.5</v>
      </c>
      <c r="AE68" s="1"/>
      <c r="AF68" s="1" t="e">
        <f t="shared" si="1"/>
        <v>#REF!</v>
      </c>
      <c r="AG68" s="1">
        <v>219</v>
      </c>
      <c r="AH68" s="1"/>
      <c r="AI68" s="1"/>
      <c r="AJ68" s="1"/>
      <c r="AK68" s="1"/>
      <c r="AL68" s="1"/>
      <c r="AM68" s="1"/>
    </row>
    <row r="69" spans="1:39" ht="12" customHeight="1" x14ac:dyDescent="0.2">
      <c r="A69" s="265"/>
      <c r="B69" s="60"/>
      <c r="C69" s="244"/>
      <c r="D69" s="268"/>
      <c r="E69" s="267"/>
      <c r="F69" s="6"/>
      <c r="G69" s="244"/>
      <c r="H69" s="268"/>
      <c r="I69" s="267"/>
      <c r="J69" s="244"/>
      <c r="K69" s="268"/>
      <c r="L69" s="267"/>
      <c r="M69" s="244"/>
      <c r="N69" s="268"/>
      <c r="O69" s="267"/>
      <c r="P69" s="6"/>
      <c r="Q69" s="269"/>
      <c r="R69" s="6"/>
      <c r="S69" s="61"/>
      <c r="T69" s="6"/>
      <c r="U69" s="244"/>
      <c r="V69" s="399"/>
      <c r="W69" s="395"/>
      <c r="X69" s="742"/>
      <c r="Y69" s="6"/>
      <c r="Z69" s="6"/>
      <c r="AA69" s="1">
        <v>1899</v>
      </c>
      <c r="AB69" s="1">
        <v>159</v>
      </c>
      <c r="AC69" s="1"/>
      <c r="AD69" s="1">
        <f t="shared" si="0"/>
        <v>1898.5</v>
      </c>
      <c r="AE69" s="1"/>
      <c r="AF69" s="1" t="e">
        <f t="shared" si="1"/>
        <v>#REF!</v>
      </c>
      <c r="AG69" s="1">
        <v>219</v>
      </c>
      <c r="AH69" s="1"/>
      <c r="AI69" s="1"/>
      <c r="AJ69" s="1"/>
      <c r="AK69" s="1"/>
      <c r="AL69" s="1"/>
      <c r="AM69" s="1"/>
    </row>
    <row r="70" spans="1:39" s="80" customFormat="1" ht="24" customHeight="1" x14ac:dyDescent="0.2">
      <c r="A70" s="66"/>
      <c r="B70" s="78" t="s">
        <v>288</v>
      </c>
      <c r="C70" s="426"/>
      <c r="D70" s="427"/>
      <c r="E70" s="35"/>
      <c r="F70" s="6"/>
      <c r="G70" s="426"/>
      <c r="H70" s="427"/>
      <c r="I70" s="35"/>
      <c r="J70" s="426"/>
      <c r="K70" s="427"/>
      <c r="L70" s="35"/>
      <c r="M70" s="426"/>
      <c r="N70" s="427"/>
      <c r="O70" s="35"/>
      <c r="P70" s="6"/>
      <c r="Q70" s="33"/>
      <c r="R70" s="34"/>
      <c r="S70" s="35"/>
      <c r="T70" s="6"/>
      <c r="U70" s="426"/>
      <c r="V70" s="427"/>
      <c r="W70" s="428"/>
      <c r="X70" s="491" t="s">
        <v>124</v>
      </c>
      <c r="Y70" s="79"/>
      <c r="Z70" s="79"/>
      <c r="AA70" s="1">
        <v>1919</v>
      </c>
      <c r="AB70" s="1">
        <v>158</v>
      </c>
      <c r="AC70" s="1"/>
      <c r="AD70" s="1">
        <f t="shared" si="0"/>
        <v>1918.5</v>
      </c>
      <c r="AE70" s="1"/>
      <c r="AF70" s="1" t="e">
        <f t="shared" si="1"/>
        <v>#REF!</v>
      </c>
      <c r="AG70" s="1">
        <v>219</v>
      </c>
      <c r="AH70" s="1"/>
      <c r="AI70" s="1"/>
      <c r="AJ70" s="1"/>
      <c r="AK70" s="1"/>
      <c r="AL70" s="1"/>
      <c r="AM70" s="1"/>
    </row>
    <row r="71" spans="1:39" s="46" customFormat="1" ht="12" customHeight="1" x14ac:dyDescent="0.2">
      <c r="A71" s="38"/>
      <c r="B71" s="727" t="s">
        <v>156</v>
      </c>
      <c r="C71" s="223"/>
      <c r="D71" s="224"/>
      <c r="E71" s="222">
        <f t="shared" ref="E71" si="109">C71*D71</f>
        <v>0</v>
      </c>
      <c r="F71" s="6"/>
      <c r="G71" s="223"/>
      <c r="H71" s="224"/>
      <c r="I71" s="222">
        <f t="shared" ref="I71" si="110">G71*H71</f>
        <v>0</v>
      </c>
      <c r="J71" s="223"/>
      <c r="K71" s="224"/>
      <c r="L71" s="222">
        <f t="shared" ref="L71" si="111">J71*K71</f>
        <v>0</v>
      </c>
      <c r="M71" s="223">
        <f t="shared" ref="M71" si="112">G71+J71</f>
        <v>0</v>
      </c>
      <c r="N71" s="224">
        <f t="shared" ref="N71" si="113">H71+K71</f>
        <v>0</v>
      </c>
      <c r="O71" s="222">
        <f t="shared" ref="O71" si="114">I71+L71</f>
        <v>0</v>
      </c>
      <c r="P71" s="6"/>
      <c r="Q71" s="223">
        <f>M71-U71</f>
        <v>0</v>
      </c>
      <c r="R71" s="224">
        <f>N71-V71</f>
        <v>0</v>
      </c>
      <c r="S71" s="222">
        <f>O71-W71</f>
        <v>0</v>
      </c>
      <c r="T71" s="6"/>
      <c r="U71" s="223"/>
      <c r="V71" s="393"/>
      <c r="W71" s="396"/>
      <c r="X71" s="757"/>
      <c r="Y71" s="45"/>
      <c r="Z71" s="45"/>
      <c r="AA71" s="1">
        <v>1939</v>
      </c>
      <c r="AB71" s="1">
        <v>158</v>
      </c>
      <c r="AC71" s="1"/>
      <c r="AD71" s="1">
        <f t="shared" ref="AD71:AD74" si="115">AA71-0.5</f>
        <v>1938.5</v>
      </c>
      <c r="AE71" s="1"/>
      <c r="AF71" s="1" t="e">
        <f t="shared" si="1"/>
        <v>#REF!</v>
      </c>
      <c r="AG71" s="1">
        <v>219</v>
      </c>
      <c r="AH71" s="1"/>
      <c r="AI71" s="1"/>
      <c r="AJ71" s="1"/>
      <c r="AK71" s="1"/>
      <c r="AL71" s="1"/>
      <c r="AM71" s="1"/>
    </row>
    <row r="72" spans="1:39" s="46" customFormat="1" ht="12" customHeight="1" x14ac:dyDescent="0.2">
      <c r="A72" s="38"/>
      <c r="B72" s="727" t="s">
        <v>156</v>
      </c>
      <c r="C72" s="223"/>
      <c r="D72" s="224"/>
      <c r="E72" s="222">
        <f t="shared" ref="E72:E75" si="116">C72*D72</f>
        <v>0</v>
      </c>
      <c r="F72" s="6"/>
      <c r="G72" s="223"/>
      <c r="H72" s="224"/>
      <c r="I72" s="222">
        <f t="shared" ref="I72:I75" si="117">G72*H72</f>
        <v>0</v>
      </c>
      <c r="J72" s="223"/>
      <c r="K72" s="224"/>
      <c r="L72" s="222">
        <f t="shared" ref="L72:L75" si="118">J72*K72</f>
        <v>0</v>
      </c>
      <c r="M72" s="223">
        <f t="shared" ref="M72:M75" si="119">G72+J72</f>
        <v>0</v>
      </c>
      <c r="N72" s="224">
        <f t="shared" ref="N72:N75" si="120">H72+K72</f>
        <v>0</v>
      </c>
      <c r="O72" s="222">
        <f t="shared" ref="O72:O75" si="121">I72+L72</f>
        <v>0</v>
      </c>
      <c r="P72" s="6"/>
      <c r="Q72" s="223">
        <f t="shared" ref="Q72:Q75" si="122">M72-U72</f>
        <v>0</v>
      </c>
      <c r="R72" s="224">
        <f t="shared" ref="R72:R75" si="123">N72-V72</f>
        <v>0</v>
      </c>
      <c r="S72" s="222">
        <f t="shared" ref="S72:S75" si="124">O72-W72</f>
        <v>0</v>
      </c>
      <c r="T72" s="6"/>
      <c r="U72" s="223"/>
      <c r="V72" s="393"/>
      <c r="W72" s="396"/>
      <c r="X72" s="757"/>
      <c r="Y72" s="45"/>
      <c r="Z72" s="45"/>
      <c r="AA72" s="1">
        <v>1959</v>
      </c>
      <c r="AB72" s="1">
        <v>158</v>
      </c>
      <c r="AC72" s="1"/>
      <c r="AD72" s="1">
        <f t="shared" si="115"/>
        <v>1958.5</v>
      </c>
      <c r="AE72" s="1"/>
      <c r="AF72" s="1" t="e">
        <f t="shared" ref="AF72:AF135" si="125">AF71+1</f>
        <v>#REF!</v>
      </c>
      <c r="AG72" s="1">
        <v>219</v>
      </c>
      <c r="AH72" s="1"/>
      <c r="AI72" s="1"/>
      <c r="AJ72" s="1"/>
      <c r="AK72" s="1"/>
      <c r="AL72" s="1"/>
      <c r="AM72" s="1"/>
    </row>
    <row r="73" spans="1:39" s="46" customFormat="1" ht="12" customHeight="1" x14ac:dyDescent="0.2">
      <c r="A73" s="38"/>
      <c r="B73" s="727" t="s">
        <v>156</v>
      </c>
      <c r="C73" s="223"/>
      <c r="D73" s="224"/>
      <c r="E73" s="222">
        <f t="shared" si="116"/>
        <v>0</v>
      </c>
      <c r="F73" s="6"/>
      <c r="G73" s="223"/>
      <c r="H73" s="224"/>
      <c r="I73" s="222">
        <f t="shared" si="117"/>
        <v>0</v>
      </c>
      <c r="J73" s="223"/>
      <c r="K73" s="224"/>
      <c r="L73" s="222">
        <f t="shared" si="118"/>
        <v>0</v>
      </c>
      <c r="M73" s="223">
        <f t="shared" si="119"/>
        <v>0</v>
      </c>
      <c r="N73" s="224">
        <f t="shared" si="120"/>
        <v>0</v>
      </c>
      <c r="O73" s="222">
        <f t="shared" si="121"/>
        <v>0</v>
      </c>
      <c r="P73" s="6"/>
      <c r="Q73" s="223">
        <f t="shared" si="122"/>
        <v>0</v>
      </c>
      <c r="R73" s="224">
        <f t="shared" si="123"/>
        <v>0</v>
      </c>
      <c r="S73" s="222">
        <f t="shared" si="124"/>
        <v>0</v>
      </c>
      <c r="T73" s="6"/>
      <c r="U73" s="223"/>
      <c r="V73" s="393"/>
      <c r="W73" s="396"/>
      <c r="X73" s="757"/>
      <c r="Y73" s="45"/>
      <c r="Z73" s="45"/>
      <c r="AA73" s="1">
        <v>1979</v>
      </c>
      <c r="AB73" s="1">
        <v>158</v>
      </c>
      <c r="AC73" s="1"/>
      <c r="AD73" s="1">
        <f t="shared" si="115"/>
        <v>1978.5</v>
      </c>
      <c r="AE73" s="1"/>
      <c r="AF73" s="1" t="e">
        <f t="shared" si="125"/>
        <v>#REF!</v>
      </c>
      <c r="AG73" s="1">
        <v>219</v>
      </c>
      <c r="AH73" s="1"/>
      <c r="AI73" s="1"/>
      <c r="AJ73" s="1"/>
      <c r="AK73" s="1"/>
      <c r="AL73" s="1"/>
      <c r="AM73" s="1"/>
    </row>
    <row r="74" spans="1:39" s="46" customFormat="1" ht="12" customHeight="1" x14ac:dyDescent="0.2">
      <c r="A74" s="38"/>
      <c r="B74" s="727" t="s">
        <v>156</v>
      </c>
      <c r="C74" s="223"/>
      <c r="D74" s="224"/>
      <c r="E74" s="222">
        <f t="shared" si="116"/>
        <v>0</v>
      </c>
      <c r="F74" s="6"/>
      <c r="G74" s="223"/>
      <c r="H74" s="224"/>
      <c r="I74" s="222">
        <f t="shared" si="117"/>
        <v>0</v>
      </c>
      <c r="J74" s="223"/>
      <c r="K74" s="224"/>
      <c r="L74" s="222">
        <f t="shared" si="118"/>
        <v>0</v>
      </c>
      <c r="M74" s="223">
        <f t="shared" si="119"/>
        <v>0</v>
      </c>
      <c r="N74" s="224">
        <f t="shared" si="120"/>
        <v>0</v>
      </c>
      <c r="O74" s="222">
        <f t="shared" si="121"/>
        <v>0</v>
      </c>
      <c r="P74" s="6"/>
      <c r="Q74" s="223">
        <f t="shared" si="122"/>
        <v>0</v>
      </c>
      <c r="R74" s="224">
        <f t="shared" si="123"/>
        <v>0</v>
      </c>
      <c r="S74" s="222">
        <f t="shared" si="124"/>
        <v>0</v>
      </c>
      <c r="T74" s="6"/>
      <c r="U74" s="223"/>
      <c r="V74" s="393"/>
      <c r="W74" s="396"/>
      <c r="X74" s="757"/>
      <c r="Y74" s="45"/>
      <c r="Z74" s="45"/>
      <c r="AA74" s="1">
        <v>2000</v>
      </c>
      <c r="AB74" s="1">
        <v>157</v>
      </c>
      <c r="AC74" s="1"/>
      <c r="AD74" s="1">
        <f t="shared" si="115"/>
        <v>1999.5</v>
      </c>
      <c r="AE74" s="1"/>
      <c r="AF74" s="1" t="e">
        <f t="shared" si="125"/>
        <v>#REF!</v>
      </c>
      <c r="AG74" s="1">
        <v>219</v>
      </c>
      <c r="AH74" s="1"/>
      <c r="AI74" s="1"/>
      <c r="AJ74" s="1"/>
      <c r="AK74" s="1"/>
      <c r="AL74" s="1"/>
      <c r="AM74" s="1"/>
    </row>
    <row r="75" spans="1:39" s="46" customFormat="1" ht="12" customHeight="1" x14ac:dyDescent="0.2">
      <c r="A75" s="38"/>
      <c r="B75" s="727" t="s">
        <v>156</v>
      </c>
      <c r="C75" s="223"/>
      <c r="D75" s="224"/>
      <c r="E75" s="222">
        <f t="shared" si="116"/>
        <v>0</v>
      </c>
      <c r="F75" s="6"/>
      <c r="G75" s="223"/>
      <c r="H75" s="224"/>
      <c r="I75" s="222">
        <f t="shared" si="117"/>
        <v>0</v>
      </c>
      <c r="J75" s="223"/>
      <c r="K75" s="224"/>
      <c r="L75" s="222">
        <f t="shared" si="118"/>
        <v>0</v>
      </c>
      <c r="M75" s="223">
        <f t="shared" si="119"/>
        <v>0</v>
      </c>
      <c r="N75" s="224">
        <f t="shared" si="120"/>
        <v>0</v>
      </c>
      <c r="O75" s="222">
        <f t="shared" si="121"/>
        <v>0</v>
      </c>
      <c r="P75" s="6"/>
      <c r="Q75" s="223">
        <f t="shared" si="122"/>
        <v>0</v>
      </c>
      <c r="R75" s="224">
        <f t="shared" si="123"/>
        <v>0</v>
      </c>
      <c r="S75" s="222">
        <f t="shared" si="124"/>
        <v>0</v>
      </c>
      <c r="T75" s="6"/>
      <c r="U75" s="223"/>
      <c r="V75" s="393"/>
      <c r="W75" s="396"/>
      <c r="X75" s="757"/>
      <c r="Y75" s="45"/>
      <c r="Z75" s="45"/>
      <c r="AA75" s="1"/>
      <c r="AB75" s="1"/>
      <c r="AC75" s="1"/>
      <c r="AD75" s="1"/>
      <c r="AE75" s="1"/>
      <c r="AF75" s="1" t="e">
        <f t="shared" si="125"/>
        <v>#REF!</v>
      </c>
      <c r="AG75" s="1">
        <v>219</v>
      </c>
      <c r="AH75" s="1"/>
      <c r="AI75" s="1"/>
      <c r="AJ75" s="1"/>
      <c r="AK75" s="1"/>
      <c r="AL75" s="1"/>
      <c r="AM75" s="1"/>
    </row>
    <row r="76" spans="1:39" ht="12" customHeight="1" x14ac:dyDescent="0.2">
      <c r="A76" s="265"/>
      <c r="B76" s="60"/>
      <c r="C76" s="244"/>
      <c r="D76" s="268"/>
      <c r="E76" s="280"/>
      <c r="G76" s="244"/>
      <c r="H76" s="268"/>
      <c r="I76" s="280"/>
      <c r="J76" s="244"/>
      <c r="K76" s="268"/>
      <c r="L76" s="280"/>
      <c r="M76" s="244"/>
      <c r="N76" s="268"/>
      <c r="O76" s="280"/>
      <c r="P76" s="81"/>
      <c r="Q76" s="402"/>
      <c r="R76" s="81"/>
      <c r="S76" s="87"/>
      <c r="U76" s="244"/>
      <c r="V76" s="268"/>
      <c r="W76" s="280"/>
      <c r="X76" s="245"/>
      <c r="Z76" s="423"/>
      <c r="AA76" s="1"/>
      <c r="AB76" s="1"/>
      <c r="AC76" s="1"/>
      <c r="AD76" s="1"/>
      <c r="AE76" s="1"/>
      <c r="AF76" s="1" t="e">
        <f t="shared" si="125"/>
        <v>#REF!</v>
      </c>
      <c r="AG76" s="1">
        <v>219</v>
      </c>
      <c r="AH76" s="1"/>
      <c r="AI76" s="1"/>
      <c r="AJ76" s="1"/>
      <c r="AK76" s="1"/>
      <c r="AL76" s="1"/>
      <c r="AM76" s="1"/>
    </row>
    <row r="77" spans="1:39" s="145" customFormat="1" ht="18" customHeight="1" x14ac:dyDescent="0.2">
      <c r="A77" s="792" t="s">
        <v>30</v>
      </c>
      <c r="B77" s="815"/>
      <c r="C77" s="556"/>
      <c r="D77" s="559"/>
      <c r="E77" s="28">
        <f>SUM(E78:E90)</f>
        <v>0</v>
      </c>
      <c r="F77" s="15"/>
      <c r="G77" s="556"/>
      <c r="H77" s="559"/>
      <c r="I77" s="28">
        <f>SUM(I78:I90)</f>
        <v>0</v>
      </c>
      <c r="J77" s="556"/>
      <c r="K77" s="558"/>
      <c r="L77" s="28">
        <f>SUM(L78:L90)</f>
        <v>0</v>
      </c>
      <c r="M77" s="556"/>
      <c r="N77" s="558"/>
      <c r="O77" s="28">
        <f>SUM(O78:O90)</f>
        <v>0</v>
      </c>
      <c r="P77" s="29"/>
      <c r="Q77" s="556"/>
      <c r="R77" s="558"/>
      <c r="S77" s="28">
        <f t="shared" ref="S77:S89" si="126">O77-W77</f>
        <v>-16200</v>
      </c>
      <c r="T77" s="15"/>
      <c r="U77" s="556"/>
      <c r="V77" s="558"/>
      <c r="W77" s="28">
        <f>SUM(W78:W90)</f>
        <v>16200</v>
      </c>
      <c r="X77" s="744" t="s">
        <v>31</v>
      </c>
      <c r="Z77" s="425"/>
      <c r="AA77" s="1"/>
      <c r="AB77" s="1"/>
      <c r="AC77" s="1"/>
      <c r="AD77" s="1"/>
      <c r="AE77" s="1"/>
      <c r="AF77" s="1" t="e">
        <f t="shared" si="125"/>
        <v>#REF!</v>
      </c>
      <c r="AG77" s="1">
        <v>219</v>
      </c>
      <c r="AH77" s="1"/>
      <c r="AI77" s="1"/>
      <c r="AJ77" s="1"/>
      <c r="AK77" s="1"/>
      <c r="AL77" s="1"/>
      <c r="AM77" s="1"/>
    </row>
    <row r="78" spans="1:39" ht="12" customHeight="1" x14ac:dyDescent="0.2">
      <c r="A78" s="369"/>
      <c r="B78" s="89" t="s">
        <v>106</v>
      </c>
      <c r="C78" s="91"/>
      <c r="D78" s="92"/>
      <c r="E78" s="50">
        <f t="shared" ref="E78:E84" si="127">C78*D78</f>
        <v>0</v>
      </c>
      <c r="G78" s="91"/>
      <c r="H78" s="92"/>
      <c r="I78" s="50">
        <f t="shared" ref="I78:I84" si="128">G78*H78</f>
        <v>0</v>
      </c>
      <c r="J78" s="91"/>
      <c r="K78" s="92"/>
      <c r="L78" s="50">
        <f t="shared" ref="L78:L84" si="129">J78*K78</f>
        <v>0</v>
      </c>
      <c r="M78" s="93">
        <f t="shared" ref="M78:O84" si="130">G78+J78</f>
        <v>0</v>
      </c>
      <c r="N78" s="94">
        <f t="shared" si="130"/>
        <v>0</v>
      </c>
      <c r="O78" s="90">
        <f t="shared" si="130"/>
        <v>0</v>
      </c>
      <c r="P78" s="6"/>
      <c r="Q78" s="51">
        <f t="shared" ref="Q78:R89" si="131">M78-U78</f>
        <v>-12000</v>
      </c>
      <c r="R78" s="52">
        <f t="shared" si="131"/>
        <v>-1</v>
      </c>
      <c r="S78" s="50">
        <f t="shared" si="126"/>
        <v>-12000</v>
      </c>
      <c r="U78" s="91">
        <v>12000</v>
      </c>
      <c r="V78" s="92">
        <v>1</v>
      </c>
      <c r="W78" s="392">
        <f t="shared" ref="W78:W84" si="132">V78*U78</f>
        <v>12000</v>
      </c>
      <c r="X78" s="98"/>
      <c r="Z78" s="423"/>
      <c r="AA78" s="1"/>
      <c r="AB78" s="1"/>
      <c r="AC78" s="1"/>
      <c r="AD78" s="1"/>
      <c r="AE78" s="1"/>
      <c r="AF78" s="1" t="e">
        <f t="shared" si="125"/>
        <v>#REF!</v>
      </c>
      <c r="AG78" s="1">
        <v>219</v>
      </c>
      <c r="AH78" s="1"/>
      <c r="AI78" s="1"/>
      <c r="AJ78" s="1"/>
      <c r="AK78" s="1"/>
      <c r="AL78" s="1"/>
      <c r="AM78" s="1"/>
    </row>
    <row r="79" spans="1:39" ht="12" customHeight="1" x14ac:dyDescent="0.2">
      <c r="A79" s="369"/>
      <c r="B79" s="89" t="s">
        <v>125</v>
      </c>
      <c r="C79" s="105"/>
      <c r="D79" s="52"/>
      <c r="E79" s="50">
        <f t="shared" si="127"/>
        <v>0</v>
      </c>
      <c r="G79" s="105"/>
      <c r="H79" s="52"/>
      <c r="I79" s="50">
        <f t="shared" si="128"/>
        <v>0</v>
      </c>
      <c r="J79" s="105"/>
      <c r="K79" s="52"/>
      <c r="L79" s="50">
        <f t="shared" si="129"/>
        <v>0</v>
      </c>
      <c r="M79" s="93">
        <f t="shared" si="130"/>
        <v>0</v>
      </c>
      <c r="N79" s="94">
        <f t="shared" si="130"/>
        <v>0</v>
      </c>
      <c r="O79" s="90">
        <f t="shared" si="130"/>
        <v>0</v>
      </c>
      <c r="P79" s="6"/>
      <c r="Q79" s="51">
        <f t="shared" si="131"/>
        <v>-3000</v>
      </c>
      <c r="R79" s="52">
        <f t="shared" si="131"/>
        <v>-1</v>
      </c>
      <c r="S79" s="50">
        <f t="shared" si="126"/>
        <v>-3000</v>
      </c>
      <c r="U79" s="105">
        <v>3000</v>
      </c>
      <c r="V79" s="52">
        <v>1</v>
      </c>
      <c r="W79" s="392">
        <f t="shared" si="132"/>
        <v>3000</v>
      </c>
      <c r="X79" s="85"/>
      <c r="Z79" s="423"/>
      <c r="AA79" s="1"/>
      <c r="AB79" s="1"/>
      <c r="AC79" s="1"/>
      <c r="AD79" s="1"/>
      <c r="AE79" s="1"/>
      <c r="AF79" s="1" t="e">
        <f>#REF!+1</f>
        <v>#REF!</v>
      </c>
      <c r="AG79" s="1">
        <v>219</v>
      </c>
      <c r="AH79" s="1"/>
      <c r="AI79" s="1"/>
      <c r="AJ79" s="1"/>
      <c r="AK79" s="1"/>
      <c r="AL79" s="1"/>
      <c r="AM79" s="1"/>
    </row>
    <row r="80" spans="1:39" ht="12" customHeight="1" x14ac:dyDescent="0.2">
      <c r="A80" s="369"/>
      <c r="B80" s="89" t="s">
        <v>33</v>
      </c>
      <c r="C80" s="51"/>
      <c r="D80" s="52"/>
      <c r="E80" s="50">
        <f t="shared" si="127"/>
        <v>0</v>
      </c>
      <c r="G80" s="51"/>
      <c r="H80" s="52"/>
      <c r="I80" s="50">
        <f t="shared" si="128"/>
        <v>0</v>
      </c>
      <c r="J80" s="51"/>
      <c r="K80" s="52"/>
      <c r="L80" s="50">
        <f t="shared" si="129"/>
        <v>0</v>
      </c>
      <c r="M80" s="93">
        <f t="shared" si="130"/>
        <v>0</v>
      </c>
      <c r="N80" s="94">
        <f t="shared" si="130"/>
        <v>0</v>
      </c>
      <c r="O80" s="90">
        <f t="shared" si="130"/>
        <v>0</v>
      </c>
      <c r="P80" s="6"/>
      <c r="Q80" s="51">
        <f t="shared" si="131"/>
        <v>-300</v>
      </c>
      <c r="R80" s="52">
        <f t="shared" si="131"/>
        <v>-1</v>
      </c>
      <c r="S80" s="50">
        <f t="shared" si="126"/>
        <v>-300</v>
      </c>
      <c r="U80" s="51">
        <v>300</v>
      </c>
      <c r="V80" s="52">
        <v>1</v>
      </c>
      <c r="W80" s="392">
        <f t="shared" si="132"/>
        <v>300</v>
      </c>
      <c r="X80" s="85"/>
      <c r="Z80" s="423"/>
      <c r="AA80" s="1"/>
      <c r="AB80" s="1"/>
      <c r="AC80" s="1"/>
      <c r="AD80" s="1"/>
      <c r="AE80" s="1"/>
      <c r="AF80" s="1" t="e">
        <f t="shared" si="125"/>
        <v>#REF!</v>
      </c>
      <c r="AG80" s="1">
        <v>219</v>
      </c>
      <c r="AH80" s="1"/>
      <c r="AI80" s="1"/>
      <c r="AJ80" s="1"/>
      <c r="AK80" s="1"/>
      <c r="AL80" s="1"/>
      <c r="AM80" s="1"/>
    </row>
    <row r="81" spans="1:39" ht="12" customHeight="1" x14ac:dyDescent="0.2">
      <c r="A81" s="369"/>
      <c r="B81" s="89" t="s">
        <v>94</v>
      </c>
      <c r="C81" s="51"/>
      <c r="D81" s="52"/>
      <c r="E81" s="50">
        <f t="shared" si="127"/>
        <v>0</v>
      </c>
      <c r="G81" s="51"/>
      <c r="H81" s="52"/>
      <c r="I81" s="50">
        <f t="shared" si="128"/>
        <v>0</v>
      </c>
      <c r="J81" s="51"/>
      <c r="K81" s="52"/>
      <c r="L81" s="50">
        <f t="shared" si="129"/>
        <v>0</v>
      </c>
      <c r="M81" s="93">
        <f t="shared" si="130"/>
        <v>0</v>
      </c>
      <c r="N81" s="94">
        <f t="shared" si="130"/>
        <v>0</v>
      </c>
      <c r="O81" s="90">
        <f t="shared" si="130"/>
        <v>0</v>
      </c>
      <c r="P81" s="6"/>
      <c r="Q81" s="51">
        <f t="shared" si="131"/>
        <v>0</v>
      </c>
      <c r="R81" s="52">
        <f t="shared" si="131"/>
        <v>-1</v>
      </c>
      <c r="S81" s="50">
        <f t="shared" si="126"/>
        <v>0</v>
      </c>
      <c r="U81" s="51">
        <f>W183*5.6</f>
        <v>0</v>
      </c>
      <c r="V81" s="52">
        <v>1</v>
      </c>
      <c r="W81" s="392">
        <f t="shared" si="132"/>
        <v>0</v>
      </c>
      <c r="X81" s="85" t="s">
        <v>289</v>
      </c>
      <c r="Z81" s="423"/>
      <c r="AA81" s="1"/>
      <c r="AB81" s="1"/>
      <c r="AC81" s="1"/>
      <c r="AD81" s="1"/>
      <c r="AE81" s="1"/>
      <c r="AF81" s="1" t="e">
        <f t="shared" si="125"/>
        <v>#REF!</v>
      </c>
      <c r="AG81" s="1">
        <v>219</v>
      </c>
      <c r="AH81" s="1"/>
      <c r="AI81" s="1"/>
      <c r="AJ81" s="1"/>
      <c r="AK81" s="1"/>
      <c r="AL81" s="1"/>
      <c r="AM81" s="1"/>
    </row>
    <row r="82" spans="1:39" ht="12" customHeight="1" x14ac:dyDescent="0.2">
      <c r="A82" s="369"/>
      <c r="B82" s="89" t="s">
        <v>126</v>
      </c>
      <c r="C82" s="51"/>
      <c r="D82" s="52"/>
      <c r="E82" s="50">
        <f t="shared" si="127"/>
        <v>0</v>
      </c>
      <c r="G82" s="51"/>
      <c r="H82" s="52"/>
      <c r="I82" s="50">
        <f t="shared" si="128"/>
        <v>0</v>
      </c>
      <c r="J82" s="51"/>
      <c r="K82" s="52"/>
      <c r="L82" s="50">
        <f t="shared" si="129"/>
        <v>0</v>
      </c>
      <c r="M82" s="93">
        <f t="shared" si="130"/>
        <v>0</v>
      </c>
      <c r="N82" s="94">
        <f t="shared" si="130"/>
        <v>0</v>
      </c>
      <c r="O82" s="90">
        <f t="shared" si="130"/>
        <v>0</v>
      </c>
      <c r="P82" s="6"/>
      <c r="Q82" s="51">
        <f t="shared" si="131"/>
        <v>-500</v>
      </c>
      <c r="R82" s="52">
        <f t="shared" si="131"/>
        <v>-1</v>
      </c>
      <c r="S82" s="50">
        <f t="shared" si="126"/>
        <v>-500</v>
      </c>
      <c r="U82" s="51">
        <v>500</v>
      </c>
      <c r="V82" s="52">
        <v>1</v>
      </c>
      <c r="W82" s="392">
        <f t="shared" si="132"/>
        <v>500</v>
      </c>
      <c r="X82" s="85"/>
      <c r="Z82" s="423"/>
      <c r="AA82" s="1"/>
      <c r="AB82" s="1"/>
      <c r="AC82" s="1"/>
      <c r="AD82" s="1"/>
      <c r="AE82" s="1"/>
      <c r="AF82" s="1" t="e">
        <f t="shared" si="125"/>
        <v>#REF!</v>
      </c>
      <c r="AG82" s="1">
        <v>219</v>
      </c>
      <c r="AH82" s="1"/>
      <c r="AI82" s="1"/>
      <c r="AJ82" s="1"/>
      <c r="AK82" s="1"/>
      <c r="AL82" s="1"/>
      <c r="AM82" s="1"/>
    </row>
    <row r="83" spans="1:39" ht="12" customHeight="1" x14ac:dyDescent="0.2">
      <c r="A83" s="369"/>
      <c r="B83" s="89" t="s">
        <v>127</v>
      </c>
      <c r="C83" s="51"/>
      <c r="D83" s="52"/>
      <c r="E83" s="50">
        <f t="shared" si="127"/>
        <v>0</v>
      </c>
      <c r="G83" s="51"/>
      <c r="H83" s="52"/>
      <c r="I83" s="50">
        <f t="shared" si="128"/>
        <v>0</v>
      </c>
      <c r="J83" s="51"/>
      <c r="K83" s="52"/>
      <c r="L83" s="50">
        <f t="shared" si="129"/>
        <v>0</v>
      </c>
      <c r="M83" s="93">
        <f t="shared" si="130"/>
        <v>0</v>
      </c>
      <c r="N83" s="94">
        <f t="shared" si="130"/>
        <v>0</v>
      </c>
      <c r="O83" s="90">
        <f t="shared" si="130"/>
        <v>0</v>
      </c>
      <c r="P83" s="6"/>
      <c r="Q83" s="51">
        <f t="shared" si="131"/>
        <v>-150</v>
      </c>
      <c r="R83" s="52">
        <f t="shared" si="131"/>
        <v>-1</v>
      </c>
      <c r="S83" s="50">
        <f t="shared" si="126"/>
        <v>-150</v>
      </c>
      <c r="U83" s="51">
        <v>150</v>
      </c>
      <c r="V83" s="52">
        <v>1</v>
      </c>
      <c r="W83" s="392">
        <f t="shared" si="132"/>
        <v>150</v>
      </c>
      <c r="X83" s="85"/>
      <c r="Z83" s="423"/>
      <c r="AA83" s="1"/>
      <c r="AB83" s="1"/>
      <c r="AC83" s="1"/>
      <c r="AD83" s="1"/>
      <c r="AE83" s="1"/>
      <c r="AF83" s="1" t="e">
        <f t="shared" si="125"/>
        <v>#REF!</v>
      </c>
      <c r="AG83" s="1">
        <v>219</v>
      </c>
      <c r="AH83" s="1"/>
      <c r="AI83" s="1"/>
      <c r="AJ83" s="1"/>
      <c r="AK83" s="1"/>
      <c r="AL83" s="1"/>
      <c r="AM83" s="1"/>
    </row>
    <row r="84" spans="1:39" ht="12" customHeight="1" x14ac:dyDescent="0.2">
      <c r="A84" s="369"/>
      <c r="B84" s="89" t="s">
        <v>34</v>
      </c>
      <c r="C84" s="51"/>
      <c r="D84" s="52"/>
      <c r="E84" s="50">
        <f t="shared" si="127"/>
        <v>0</v>
      </c>
      <c r="G84" s="51"/>
      <c r="H84" s="52"/>
      <c r="I84" s="50">
        <f t="shared" si="128"/>
        <v>0</v>
      </c>
      <c r="J84" s="51"/>
      <c r="K84" s="52"/>
      <c r="L84" s="50">
        <f t="shared" si="129"/>
        <v>0</v>
      </c>
      <c r="M84" s="93">
        <f t="shared" si="130"/>
        <v>0</v>
      </c>
      <c r="N84" s="94">
        <f t="shared" si="130"/>
        <v>0</v>
      </c>
      <c r="O84" s="90">
        <f t="shared" si="130"/>
        <v>0</v>
      </c>
      <c r="P84" s="6"/>
      <c r="Q84" s="51">
        <f t="shared" si="131"/>
        <v>-250</v>
      </c>
      <c r="R84" s="52">
        <f t="shared" si="131"/>
        <v>-1</v>
      </c>
      <c r="S84" s="50">
        <f t="shared" si="126"/>
        <v>-250</v>
      </c>
      <c r="U84" s="51">
        <v>250</v>
      </c>
      <c r="V84" s="52">
        <v>1</v>
      </c>
      <c r="W84" s="392">
        <f t="shared" si="132"/>
        <v>250</v>
      </c>
      <c r="X84" s="85"/>
      <c r="Z84" s="423"/>
      <c r="AA84" s="1"/>
      <c r="AB84" s="1"/>
      <c r="AC84" s="1"/>
      <c r="AD84" s="1"/>
      <c r="AE84" s="1"/>
      <c r="AF84" s="1" t="e">
        <f>#REF!+1</f>
        <v>#REF!</v>
      </c>
      <c r="AG84" s="1">
        <v>216</v>
      </c>
      <c r="AH84" s="1"/>
      <c r="AI84" s="1"/>
      <c r="AJ84" s="1"/>
      <c r="AK84" s="1"/>
      <c r="AL84" s="1"/>
      <c r="AM84" s="1"/>
    </row>
    <row r="85" spans="1:39" s="152" customFormat="1" ht="12" customHeight="1" x14ac:dyDescent="0.2">
      <c r="A85" s="57"/>
      <c r="B85" s="699" t="s">
        <v>22</v>
      </c>
      <c r="C85" s="42"/>
      <c r="D85" s="43"/>
      <c r="E85" s="40">
        <f t="shared" ref="E85" si="133">C85*D85</f>
        <v>0</v>
      </c>
      <c r="F85" s="6"/>
      <c r="G85" s="247"/>
      <c r="H85" s="248"/>
      <c r="I85" s="222">
        <f t="shared" ref="I85" si="134">G85*H85</f>
        <v>0</v>
      </c>
      <c r="J85" s="247"/>
      <c r="K85" s="248"/>
      <c r="L85" s="222">
        <f t="shared" ref="L85" si="135">J85*K85</f>
        <v>0</v>
      </c>
      <c r="M85" s="223">
        <f t="shared" ref="M85:O85" si="136">G85+J85</f>
        <v>0</v>
      </c>
      <c r="N85" s="224">
        <f t="shared" si="136"/>
        <v>0</v>
      </c>
      <c r="O85" s="222">
        <f t="shared" si="136"/>
        <v>0</v>
      </c>
      <c r="P85" s="6"/>
      <c r="Q85" s="223">
        <f t="shared" si="131"/>
        <v>0</v>
      </c>
      <c r="R85" s="224">
        <f t="shared" si="131"/>
        <v>0</v>
      </c>
      <c r="S85" s="222">
        <f t="shared" si="126"/>
        <v>0</v>
      </c>
      <c r="T85" s="6"/>
      <c r="U85" s="247"/>
      <c r="V85" s="249"/>
      <c r="W85" s="250"/>
      <c r="X85" s="740"/>
      <c r="Y85" s="41"/>
      <c r="Z85" s="41"/>
      <c r="AA85" s="1"/>
      <c r="AB85" s="1"/>
      <c r="AC85" s="1"/>
      <c r="AD85" s="1"/>
      <c r="AE85" s="1"/>
      <c r="AF85" s="1" t="e">
        <f t="shared" si="125"/>
        <v>#REF!</v>
      </c>
      <c r="AG85" s="1">
        <v>216</v>
      </c>
      <c r="AH85" s="1"/>
      <c r="AI85" s="1"/>
      <c r="AJ85" s="1"/>
      <c r="AK85" s="1"/>
      <c r="AL85" s="1"/>
      <c r="AM85" s="1"/>
    </row>
    <row r="86" spans="1:39" s="152" customFormat="1" ht="12" customHeight="1" x14ac:dyDescent="0.2">
      <c r="A86" s="57"/>
      <c r="B86" s="699" t="s">
        <v>22</v>
      </c>
      <c r="C86" s="42"/>
      <c r="D86" s="43"/>
      <c r="E86" s="40">
        <f t="shared" ref="E86:E89" si="137">C86*D86</f>
        <v>0</v>
      </c>
      <c r="F86" s="6"/>
      <c r="G86" s="247"/>
      <c r="H86" s="248"/>
      <c r="I86" s="222">
        <f t="shared" ref="I86:I89" si="138">G86*H86</f>
        <v>0</v>
      </c>
      <c r="J86" s="247"/>
      <c r="K86" s="248"/>
      <c r="L86" s="222">
        <f t="shared" ref="L86:L89" si="139">J86*K86</f>
        <v>0</v>
      </c>
      <c r="M86" s="223">
        <f t="shared" ref="M86:M89" si="140">G86+J86</f>
        <v>0</v>
      </c>
      <c r="N86" s="224">
        <f t="shared" ref="N86:N89" si="141">H86+K86</f>
        <v>0</v>
      </c>
      <c r="O86" s="222">
        <f t="shared" ref="O86:O89" si="142">I86+L86</f>
        <v>0</v>
      </c>
      <c r="P86" s="6"/>
      <c r="Q86" s="223">
        <f t="shared" si="131"/>
        <v>0</v>
      </c>
      <c r="R86" s="224">
        <f t="shared" si="131"/>
        <v>0</v>
      </c>
      <c r="S86" s="222">
        <f t="shared" si="126"/>
        <v>0</v>
      </c>
      <c r="T86" s="6"/>
      <c r="U86" s="247"/>
      <c r="V86" s="249"/>
      <c r="W86" s="250"/>
      <c r="X86" s="740"/>
      <c r="Y86" s="41"/>
      <c r="Z86" s="41"/>
      <c r="AA86" s="1"/>
      <c r="AB86" s="1"/>
      <c r="AC86" s="1"/>
      <c r="AD86" s="1"/>
      <c r="AE86" s="1"/>
      <c r="AF86" s="1" t="e">
        <f t="shared" si="125"/>
        <v>#REF!</v>
      </c>
      <c r="AG86" s="1">
        <v>216</v>
      </c>
      <c r="AH86" s="1"/>
      <c r="AI86" s="1"/>
      <c r="AJ86" s="1"/>
      <c r="AK86" s="1"/>
      <c r="AL86" s="1"/>
      <c r="AM86" s="1"/>
    </row>
    <row r="87" spans="1:39" s="152" customFormat="1" ht="12" customHeight="1" x14ac:dyDescent="0.2">
      <c r="A87" s="57"/>
      <c r="B87" s="699" t="s">
        <v>22</v>
      </c>
      <c r="C87" s="42"/>
      <c r="D87" s="43"/>
      <c r="E87" s="40">
        <f t="shared" si="137"/>
        <v>0</v>
      </c>
      <c r="F87" s="6"/>
      <c r="G87" s="247"/>
      <c r="H87" s="248"/>
      <c r="I87" s="222">
        <f t="shared" si="138"/>
        <v>0</v>
      </c>
      <c r="J87" s="247"/>
      <c r="K87" s="248"/>
      <c r="L87" s="222">
        <f t="shared" si="139"/>
        <v>0</v>
      </c>
      <c r="M87" s="223">
        <f t="shared" si="140"/>
        <v>0</v>
      </c>
      <c r="N87" s="224">
        <f t="shared" si="141"/>
        <v>0</v>
      </c>
      <c r="O87" s="222">
        <f t="shared" si="142"/>
        <v>0</v>
      </c>
      <c r="P87" s="6"/>
      <c r="Q87" s="223">
        <f t="shared" si="131"/>
        <v>0</v>
      </c>
      <c r="R87" s="224">
        <f t="shared" si="131"/>
        <v>0</v>
      </c>
      <c r="S87" s="222">
        <f t="shared" si="126"/>
        <v>0</v>
      </c>
      <c r="T87" s="6"/>
      <c r="U87" s="247"/>
      <c r="V87" s="249"/>
      <c r="W87" s="250"/>
      <c r="X87" s="740"/>
      <c r="Y87" s="41"/>
      <c r="Z87" s="41"/>
      <c r="AA87" s="1"/>
      <c r="AB87" s="1"/>
      <c r="AC87" s="1"/>
      <c r="AD87" s="1"/>
      <c r="AE87" s="1"/>
      <c r="AF87" s="1" t="e">
        <f t="shared" si="125"/>
        <v>#REF!</v>
      </c>
      <c r="AG87" s="1">
        <v>216</v>
      </c>
      <c r="AH87" s="1"/>
      <c r="AI87" s="1"/>
      <c r="AJ87" s="1"/>
      <c r="AK87" s="1"/>
      <c r="AL87" s="1"/>
      <c r="AM87" s="1"/>
    </row>
    <row r="88" spans="1:39" s="152" customFormat="1" ht="12" customHeight="1" x14ac:dyDescent="0.2">
      <c r="A88" s="57"/>
      <c r="B88" s="699" t="s">
        <v>22</v>
      </c>
      <c r="C88" s="42"/>
      <c r="D88" s="43"/>
      <c r="E88" s="40">
        <f t="shared" si="137"/>
        <v>0</v>
      </c>
      <c r="F88" s="6"/>
      <c r="G88" s="247"/>
      <c r="H88" s="248"/>
      <c r="I88" s="222">
        <f t="shared" si="138"/>
        <v>0</v>
      </c>
      <c r="J88" s="247"/>
      <c r="K88" s="248"/>
      <c r="L88" s="222">
        <f t="shared" si="139"/>
        <v>0</v>
      </c>
      <c r="M88" s="223">
        <f t="shared" si="140"/>
        <v>0</v>
      </c>
      <c r="N88" s="224">
        <f t="shared" si="141"/>
        <v>0</v>
      </c>
      <c r="O88" s="222">
        <f t="shared" si="142"/>
        <v>0</v>
      </c>
      <c r="P88" s="6"/>
      <c r="Q88" s="223">
        <f t="shared" si="131"/>
        <v>0</v>
      </c>
      <c r="R88" s="224">
        <f t="shared" si="131"/>
        <v>0</v>
      </c>
      <c r="S88" s="222">
        <f t="shared" si="126"/>
        <v>0</v>
      </c>
      <c r="T88" s="6"/>
      <c r="U88" s="247"/>
      <c r="V88" s="249"/>
      <c r="W88" s="250"/>
      <c r="X88" s="740"/>
      <c r="Y88" s="41"/>
      <c r="Z88" s="41"/>
      <c r="AA88" s="1"/>
      <c r="AB88" s="1"/>
      <c r="AC88" s="1"/>
      <c r="AD88" s="1"/>
      <c r="AE88" s="1"/>
      <c r="AF88" s="1" t="e">
        <f t="shared" si="125"/>
        <v>#REF!</v>
      </c>
      <c r="AG88" s="1">
        <v>216</v>
      </c>
      <c r="AH88" s="1"/>
      <c r="AI88" s="1"/>
      <c r="AJ88" s="1"/>
      <c r="AK88" s="1"/>
      <c r="AL88" s="1"/>
      <c r="AM88" s="1"/>
    </row>
    <row r="89" spans="1:39" s="152" customFormat="1" ht="12" customHeight="1" x14ac:dyDescent="0.2">
      <c r="A89" s="57"/>
      <c r="B89" s="699" t="s">
        <v>22</v>
      </c>
      <c r="C89" s="42"/>
      <c r="D89" s="43"/>
      <c r="E89" s="40">
        <f t="shared" si="137"/>
        <v>0</v>
      </c>
      <c r="F89" s="6"/>
      <c r="G89" s="247"/>
      <c r="H89" s="248"/>
      <c r="I89" s="222">
        <f t="shared" si="138"/>
        <v>0</v>
      </c>
      <c r="J89" s="247"/>
      <c r="K89" s="248"/>
      <c r="L89" s="222">
        <f t="shared" si="139"/>
        <v>0</v>
      </c>
      <c r="M89" s="223">
        <f t="shared" si="140"/>
        <v>0</v>
      </c>
      <c r="N89" s="224">
        <f t="shared" si="141"/>
        <v>0</v>
      </c>
      <c r="O89" s="222">
        <f t="shared" si="142"/>
        <v>0</v>
      </c>
      <c r="P89" s="6"/>
      <c r="Q89" s="223">
        <f t="shared" si="131"/>
        <v>0</v>
      </c>
      <c r="R89" s="224">
        <f t="shared" si="131"/>
        <v>0</v>
      </c>
      <c r="S89" s="222">
        <f t="shared" si="126"/>
        <v>0</v>
      </c>
      <c r="T89" s="6"/>
      <c r="U89" s="247"/>
      <c r="V89" s="249"/>
      <c r="W89" s="250"/>
      <c r="X89" s="740"/>
      <c r="Y89" s="41"/>
      <c r="Z89" s="41"/>
      <c r="AA89" s="1"/>
      <c r="AB89" s="1"/>
      <c r="AC89" s="1"/>
      <c r="AD89" s="1"/>
      <c r="AE89" s="1"/>
      <c r="AF89" s="1" t="e">
        <f t="shared" si="125"/>
        <v>#REF!</v>
      </c>
      <c r="AG89" s="1">
        <v>216</v>
      </c>
      <c r="AH89" s="1"/>
      <c r="AI89" s="1"/>
      <c r="AJ89" s="1"/>
      <c r="AK89" s="1"/>
      <c r="AL89" s="1"/>
      <c r="AM89" s="1"/>
    </row>
    <row r="90" spans="1:39" ht="12" customHeight="1" x14ac:dyDescent="0.2">
      <c r="A90" s="265"/>
      <c r="B90" s="60"/>
      <c r="C90" s="244"/>
      <c r="D90" s="268"/>
      <c r="E90" s="50"/>
      <c r="G90" s="244"/>
      <c r="H90" s="268"/>
      <c r="I90" s="280"/>
      <c r="J90" s="244"/>
      <c r="K90" s="268"/>
      <c r="L90" s="280"/>
      <c r="M90" s="244"/>
      <c r="N90" s="268"/>
      <c r="O90" s="50"/>
      <c r="P90" s="6"/>
      <c r="Q90" s="269"/>
      <c r="R90" s="6"/>
      <c r="S90" s="61"/>
      <c r="U90" s="244"/>
      <c r="V90" s="268"/>
      <c r="W90" s="280"/>
      <c r="X90" s="245"/>
      <c r="Z90" s="423"/>
      <c r="AA90" s="1"/>
      <c r="AB90" s="1"/>
      <c r="AC90" s="1"/>
      <c r="AD90" s="1"/>
      <c r="AE90" s="1"/>
      <c r="AF90" s="1" t="e">
        <f t="shared" si="125"/>
        <v>#REF!</v>
      </c>
      <c r="AG90" s="1">
        <v>216</v>
      </c>
      <c r="AH90" s="1"/>
      <c r="AI90" s="1"/>
      <c r="AJ90" s="1"/>
      <c r="AK90" s="1"/>
      <c r="AL90" s="1"/>
      <c r="AM90" s="1"/>
    </row>
    <row r="91" spans="1:39" s="145" customFormat="1" ht="18" customHeight="1" x14ac:dyDescent="0.2">
      <c r="A91" s="792" t="s">
        <v>35</v>
      </c>
      <c r="B91" s="815"/>
      <c r="C91" s="556"/>
      <c r="D91" s="559"/>
      <c r="E91" s="28">
        <f>SUM(E92:E98)</f>
        <v>0</v>
      </c>
      <c r="F91" s="15"/>
      <c r="G91" s="556"/>
      <c r="H91" s="559"/>
      <c r="I91" s="28">
        <f>SUM(I92:I98)</f>
        <v>0</v>
      </c>
      <c r="J91" s="556"/>
      <c r="K91" s="559"/>
      <c r="L91" s="28">
        <f>SUM(L92:L98)</f>
        <v>0</v>
      </c>
      <c r="M91" s="556"/>
      <c r="N91" s="559"/>
      <c r="O91" s="28">
        <f>SUM(O92:O98)</f>
        <v>0</v>
      </c>
      <c r="P91" s="29"/>
      <c r="Q91" s="556"/>
      <c r="R91" s="558"/>
      <c r="S91" s="28">
        <f>O91-W91</f>
        <v>-3650</v>
      </c>
      <c r="T91" s="15"/>
      <c r="U91" s="556"/>
      <c r="V91" s="559"/>
      <c r="W91" s="28">
        <f>SUM(W92:W98)</f>
        <v>3650</v>
      </c>
      <c r="X91" s="30"/>
      <c r="Z91" s="425"/>
      <c r="AA91" s="1"/>
      <c r="AB91" s="1"/>
      <c r="AC91" s="1"/>
      <c r="AD91" s="1"/>
      <c r="AE91" s="1"/>
      <c r="AF91" s="1" t="e">
        <f t="shared" si="125"/>
        <v>#REF!</v>
      </c>
      <c r="AG91" s="1">
        <v>216</v>
      </c>
      <c r="AH91" s="1"/>
      <c r="AI91" s="1"/>
      <c r="AJ91" s="1"/>
      <c r="AK91" s="1"/>
      <c r="AL91" s="1"/>
      <c r="AM91" s="1"/>
    </row>
    <row r="92" spans="1:39" ht="12" customHeight="1" x14ac:dyDescent="0.2">
      <c r="A92" s="369"/>
      <c r="B92" s="89" t="s">
        <v>36</v>
      </c>
      <c r="C92" s="93"/>
      <c r="D92" s="94"/>
      <c r="E92" s="50">
        <f t="shared" ref="E92" si="143">C92*D92</f>
        <v>0</v>
      </c>
      <c r="G92" s="93"/>
      <c r="H92" s="94"/>
      <c r="I92" s="50">
        <f t="shared" ref="I92" si="144">G92*H92</f>
        <v>0</v>
      </c>
      <c r="J92" s="93"/>
      <c r="K92" s="94"/>
      <c r="L92" s="50">
        <f t="shared" ref="L92" si="145">J92*K92</f>
        <v>0</v>
      </c>
      <c r="M92" s="93">
        <f t="shared" ref="M92:O92" si="146">G92+J92</f>
        <v>0</v>
      </c>
      <c r="N92" s="94">
        <f t="shared" si="146"/>
        <v>0</v>
      </c>
      <c r="O92" s="90">
        <f t="shared" si="146"/>
        <v>0</v>
      </c>
      <c r="P92" s="6"/>
      <c r="Q92" s="51">
        <f>M92-U92</f>
        <v>-3650</v>
      </c>
      <c r="R92" s="52">
        <f>N92-V92</f>
        <v>-1</v>
      </c>
      <c r="S92" s="50">
        <f>O92-W92</f>
        <v>-3650</v>
      </c>
      <c r="U92" s="93">
        <f>IF(W183&lt;600,3650,3650+(W183-600)*6.25)</f>
        <v>3650</v>
      </c>
      <c r="V92" s="94">
        <v>1</v>
      </c>
      <c r="W92" s="392">
        <f>V92*U92</f>
        <v>3650</v>
      </c>
      <c r="X92" s="98"/>
      <c r="Z92" s="423"/>
      <c r="AA92" s="1"/>
      <c r="AB92" s="1"/>
      <c r="AC92" s="1"/>
      <c r="AD92" s="1"/>
      <c r="AE92" s="1"/>
      <c r="AF92" s="1" t="e">
        <f t="shared" si="125"/>
        <v>#REF!</v>
      </c>
      <c r="AG92" s="1">
        <v>216</v>
      </c>
      <c r="AH92" s="1"/>
      <c r="AI92" s="1"/>
      <c r="AJ92" s="1"/>
      <c r="AK92" s="1"/>
      <c r="AL92" s="1"/>
      <c r="AM92" s="1"/>
    </row>
    <row r="93" spans="1:39" s="46" customFormat="1" ht="12" customHeight="1" x14ac:dyDescent="0.2">
      <c r="A93" s="57"/>
      <c r="B93" s="699" t="s">
        <v>22</v>
      </c>
      <c r="C93" s="42"/>
      <c r="D93" s="43"/>
      <c r="E93" s="40">
        <f t="shared" ref="E93" si="147">C93*D93</f>
        <v>0</v>
      </c>
      <c r="F93" s="6"/>
      <c r="G93" s="42"/>
      <c r="H93" s="43"/>
      <c r="I93" s="40">
        <f t="shared" ref="I93" si="148">G93*H93</f>
        <v>0</v>
      </c>
      <c r="J93" s="42"/>
      <c r="K93" s="43"/>
      <c r="L93" s="40">
        <f t="shared" ref="L93" si="149">J93*K93</f>
        <v>0</v>
      </c>
      <c r="M93" s="42">
        <f t="shared" ref="M93" si="150">G93+J93</f>
        <v>0</v>
      </c>
      <c r="N93" s="43">
        <f t="shared" ref="N93" si="151">H93+K93</f>
        <v>0</v>
      </c>
      <c r="O93" s="40">
        <f t="shared" ref="O93" si="152">I93+L93</f>
        <v>0</v>
      </c>
      <c r="P93" s="6"/>
      <c r="Q93" s="223">
        <f t="shared" ref="Q93:Q97" si="153">M93-U93</f>
        <v>0</v>
      </c>
      <c r="R93" s="224">
        <f t="shared" ref="R93:R97" si="154">N93-V93</f>
        <v>0</v>
      </c>
      <c r="S93" s="222">
        <f t="shared" ref="S93:S97" si="155">O93-W93</f>
        <v>0</v>
      </c>
      <c r="T93" s="6"/>
      <c r="U93" s="42"/>
      <c r="V93" s="58"/>
      <c r="W93" s="44"/>
      <c r="X93" s="756"/>
      <c r="Y93" s="45"/>
      <c r="Z93" s="45"/>
      <c r="AA93" s="1"/>
      <c r="AB93" s="1"/>
      <c r="AC93" s="1"/>
      <c r="AD93" s="1"/>
      <c r="AE93" s="1"/>
      <c r="AF93" s="1" t="e">
        <f t="shared" si="125"/>
        <v>#REF!</v>
      </c>
      <c r="AG93" s="1">
        <v>216</v>
      </c>
      <c r="AH93" s="1"/>
      <c r="AI93" s="1"/>
      <c r="AJ93" s="1"/>
      <c r="AK93" s="1"/>
      <c r="AL93" s="1"/>
      <c r="AM93" s="1"/>
    </row>
    <row r="94" spans="1:39" s="46" customFormat="1" ht="12" customHeight="1" x14ac:dyDescent="0.2">
      <c r="A94" s="57"/>
      <c r="B94" s="699" t="s">
        <v>22</v>
      </c>
      <c r="C94" s="42"/>
      <c r="D94" s="43"/>
      <c r="E94" s="40">
        <f t="shared" ref="E94:E97" si="156">C94*D94</f>
        <v>0</v>
      </c>
      <c r="F94" s="6"/>
      <c r="G94" s="42"/>
      <c r="H94" s="43"/>
      <c r="I94" s="40">
        <f t="shared" ref="I94:I97" si="157">G94*H94</f>
        <v>0</v>
      </c>
      <c r="J94" s="42"/>
      <c r="K94" s="43"/>
      <c r="L94" s="40">
        <f t="shared" ref="L94:L97" si="158">J94*K94</f>
        <v>0</v>
      </c>
      <c r="M94" s="42">
        <f t="shared" ref="M94:M97" si="159">G94+J94</f>
        <v>0</v>
      </c>
      <c r="N94" s="43">
        <f t="shared" ref="N94:N97" si="160">H94+K94</f>
        <v>0</v>
      </c>
      <c r="O94" s="40">
        <f t="shared" ref="O94:O97" si="161">I94+L94</f>
        <v>0</v>
      </c>
      <c r="P94" s="6"/>
      <c r="Q94" s="223">
        <f t="shared" si="153"/>
        <v>0</v>
      </c>
      <c r="R94" s="224">
        <f t="shared" si="154"/>
        <v>0</v>
      </c>
      <c r="S94" s="222">
        <f t="shared" si="155"/>
        <v>0</v>
      </c>
      <c r="T94" s="6"/>
      <c r="U94" s="42"/>
      <c r="V94" s="58"/>
      <c r="W94" s="44"/>
      <c r="X94" s="756"/>
      <c r="Y94" s="45"/>
      <c r="Z94" s="45"/>
      <c r="AA94" s="1"/>
      <c r="AB94" s="1"/>
      <c r="AC94" s="1"/>
      <c r="AD94" s="1"/>
      <c r="AE94" s="1"/>
      <c r="AF94" s="1" t="e">
        <f t="shared" si="125"/>
        <v>#REF!</v>
      </c>
      <c r="AG94" s="1">
        <v>216</v>
      </c>
      <c r="AH94" s="1"/>
      <c r="AI94" s="1"/>
      <c r="AJ94" s="1"/>
      <c r="AK94" s="1"/>
      <c r="AL94" s="1"/>
      <c r="AM94" s="1"/>
    </row>
    <row r="95" spans="1:39" s="46" customFormat="1" ht="12" customHeight="1" x14ac:dyDescent="0.2">
      <c r="A95" s="57"/>
      <c r="B95" s="699" t="s">
        <v>22</v>
      </c>
      <c r="C95" s="42"/>
      <c r="D95" s="43"/>
      <c r="E95" s="40">
        <f t="shared" si="156"/>
        <v>0</v>
      </c>
      <c r="F95" s="6"/>
      <c r="G95" s="42"/>
      <c r="H95" s="43"/>
      <c r="I95" s="40">
        <f t="shared" si="157"/>
        <v>0</v>
      </c>
      <c r="J95" s="42"/>
      <c r="K95" s="43"/>
      <c r="L95" s="40">
        <f t="shared" si="158"/>
        <v>0</v>
      </c>
      <c r="M95" s="42">
        <f t="shared" si="159"/>
        <v>0</v>
      </c>
      <c r="N95" s="43">
        <f t="shared" si="160"/>
        <v>0</v>
      </c>
      <c r="O95" s="40">
        <f t="shared" si="161"/>
        <v>0</v>
      </c>
      <c r="P95" s="6"/>
      <c r="Q95" s="223">
        <f t="shared" si="153"/>
        <v>0</v>
      </c>
      <c r="R95" s="224">
        <f t="shared" si="154"/>
        <v>0</v>
      </c>
      <c r="S95" s="222">
        <f t="shared" si="155"/>
        <v>0</v>
      </c>
      <c r="T95" s="6"/>
      <c r="U95" s="42"/>
      <c r="V95" s="58"/>
      <c r="W95" s="44"/>
      <c r="X95" s="756"/>
      <c r="Y95" s="45"/>
      <c r="Z95" s="45"/>
      <c r="AA95" s="1"/>
      <c r="AB95" s="1"/>
      <c r="AC95" s="1"/>
      <c r="AD95" s="1"/>
      <c r="AE95" s="1"/>
      <c r="AF95" s="1" t="e">
        <f t="shared" si="125"/>
        <v>#REF!</v>
      </c>
      <c r="AG95" s="1">
        <v>216</v>
      </c>
      <c r="AH95" s="1"/>
      <c r="AI95" s="1"/>
      <c r="AJ95" s="1"/>
      <c r="AK95" s="1"/>
      <c r="AL95" s="1"/>
      <c r="AM95" s="1"/>
    </row>
    <row r="96" spans="1:39" s="46" customFormat="1" ht="12" customHeight="1" x14ac:dyDescent="0.2">
      <c r="A96" s="57"/>
      <c r="B96" s="699" t="s">
        <v>22</v>
      </c>
      <c r="C96" s="42"/>
      <c r="D96" s="43"/>
      <c r="E96" s="40">
        <f t="shared" si="156"/>
        <v>0</v>
      </c>
      <c r="F96" s="6"/>
      <c r="G96" s="42"/>
      <c r="H96" s="43"/>
      <c r="I96" s="40">
        <f t="shared" si="157"/>
        <v>0</v>
      </c>
      <c r="J96" s="42"/>
      <c r="K96" s="43"/>
      <c r="L96" s="40">
        <f t="shared" si="158"/>
        <v>0</v>
      </c>
      <c r="M96" s="42">
        <f t="shared" si="159"/>
        <v>0</v>
      </c>
      <c r="N96" s="43">
        <f t="shared" si="160"/>
        <v>0</v>
      </c>
      <c r="O96" s="40">
        <f t="shared" si="161"/>
        <v>0</v>
      </c>
      <c r="P96" s="6"/>
      <c r="Q96" s="223">
        <f t="shared" si="153"/>
        <v>0</v>
      </c>
      <c r="R96" s="224">
        <f t="shared" si="154"/>
        <v>0</v>
      </c>
      <c r="S96" s="222">
        <f t="shared" si="155"/>
        <v>0</v>
      </c>
      <c r="T96" s="6"/>
      <c r="U96" s="42"/>
      <c r="V96" s="58"/>
      <c r="W96" s="44"/>
      <c r="X96" s="756"/>
      <c r="Y96" s="45"/>
      <c r="Z96" s="45"/>
      <c r="AA96" s="1"/>
      <c r="AB96" s="1"/>
      <c r="AC96" s="1"/>
      <c r="AD96" s="1"/>
      <c r="AE96" s="1"/>
      <c r="AF96" s="1" t="e">
        <f>AF95+1</f>
        <v>#REF!</v>
      </c>
      <c r="AG96" s="1">
        <v>216</v>
      </c>
      <c r="AH96" s="1"/>
      <c r="AI96" s="1"/>
      <c r="AJ96" s="1"/>
      <c r="AK96" s="1"/>
      <c r="AL96" s="1"/>
      <c r="AM96" s="1"/>
    </row>
    <row r="97" spans="1:39" s="46" customFormat="1" ht="12" customHeight="1" x14ac:dyDescent="0.2">
      <c r="A97" s="57"/>
      <c r="B97" s="699" t="s">
        <v>22</v>
      </c>
      <c r="C97" s="42"/>
      <c r="D97" s="43"/>
      <c r="E97" s="40">
        <f t="shared" si="156"/>
        <v>0</v>
      </c>
      <c r="F97" s="6"/>
      <c r="G97" s="42"/>
      <c r="H97" s="43"/>
      <c r="I97" s="40">
        <f t="shared" si="157"/>
        <v>0</v>
      </c>
      <c r="J97" s="42"/>
      <c r="K97" s="43"/>
      <c r="L97" s="40">
        <f t="shared" si="158"/>
        <v>0</v>
      </c>
      <c r="M97" s="42">
        <f t="shared" si="159"/>
        <v>0</v>
      </c>
      <c r="N97" s="43">
        <f t="shared" si="160"/>
        <v>0</v>
      </c>
      <c r="O97" s="40">
        <f t="shared" si="161"/>
        <v>0</v>
      </c>
      <c r="P97" s="6"/>
      <c r="Q97" s="223">
        <f t="shared" si="153"/>
        <v>0</v>
      </c>
      <c r="R97" s="224">
        <f t="shared" si="154"/>
        <v>0</v>
      </c>
      <c r="S97" s="222">
        <f t="shared" si="155"/>
        <v>0</v>
      </c>
      <c r="T97" s="6"/>
      <c r="U97" s="42"/>
      <c r="V97" s="58"/>
      <c r="W97" s="44"/>
      <c r="X97" s="756"/>
      <c r="Y97" s="45"/>
      <c r="Z97" s="45"/>
      <c r="AA97" s="1"/>
      <c r="AB97" s="1"/>
      <c r="AC97" s="1"/>
      <c r="AD97" s="1"/>
      <c r="AE97" s="1"/>
      <c r="AF97" s="1"/>
      <c r="AG97" s="1"/>
      <c r="AH97" s="1"/>
      <c r="AI97" s="1"/>
      <c r="AJ97" s="1"/>
      <c r="AK97" s="1"/>
      <c r="AL97" s="1"/>
      <c r="AM97" s="1"/>
    </row>
    <row r="98" spans="1:39" ht="12" customHeight="1" x14ac:dyDescent="0.2">
      <c r="A98" s="265"/>
      <c r="B98" s="60"/>
      <c r="C98" s="244"/>
      <c r="D98" s="268"/>
      <c r="E98" s="267"/>
      <c r="G98" s="244"/>
      <c r="H98" s="268"/>
      <c r="I98" s="267"/>
      <c r="J98" s="244"/>
      <c r="K98" s="268"/>
      <c r="L98" s="267"/>
      <c r="M98" s="244"/>
      <c r="N98" s="268"/>
      <c r="O98" s="267"/>
      <c r="P98" s="6"/>
      <c r="Q98" s="269"/>
      <c r="R98" s="6"/>
      <c r="S98" s="61"/>
      <c r="U98" s="244"/>
      <c r="V98" s="268"/>
      <c r="W98" s="267"/>
      <c r="X98" s="245"/>
      <c r="Z98" s="423"/>
      <c r="AA98" s="1"/>
      <c r="AB98" s="1"/>
      <c r="AC98" s="1"/>
      <c r="AD98" s="1"/>
      <c r="AE98" s="1"/>
      <c r="AF98" s="1" t="e">
        <f>#REF!+1</f>
        <v>#REF!</v>
      </c>
      <c r="AG98" s="1">
        <v>216</v>
      </c>
      <c r="AH98" s="1"/>
      <c r="AI98" s="1"/>
      <c r="AJ98" s="1"/>
      <c r="AK98" s="1"/>
      <c r="AL98" s="1"/>
      <c r="AM98" s="1"/>
    </row>
    <row r="99" spans="1:39" s="145" customFormat="1" ht="18" customHeight="1" x14ac:dyDescent="0.2">
      <c r="A99" s="792" t="s">
        <v>128</v>
      </c>
      <c r="B99" s="815"/>
      <c r="C99" s="556"/>
      <c r="D99" s="559"/>
      <c r="E99" s="28">
        <f>SUM(E100:E110)</f>
        <v>0</v>
      </c>
      <c r="F99" s="15"/>
      <c r="G99" s="556"/>
      <c r="H99" s="559"/>
      <c r="I99" s="28">
        <f>SUM(I100:I110)</f>
        <v>0</v>
      </c>
      <c r="J99" s="556"/>
      <c r="K99" s="559"/>
      <c r="L99" s="28">
        <f>SUM(L100:L110)</f>
        <v>0</v>
      </c>
      <c r="M99" s="556"/>
      <c r="N99" s="559"/>
      <c r="O99" s="28">
        <f>SUM(O100:O110)</f>
        <v>0</v>
      </c>
      <c r="P99" s="29"/>
      <c r="Q99" s="556"/>
      <c r="R99" s="558"/>
      <c r="S99" s="28">
        <f t="shared" ref="S99:S105" si="162">O99-W99</f>
        <v>-2650</v>
      </c>
      <c r="T99" s="15"/>
      <c r="U99" s="556"/>
      <c r="V99" s="559"/>
      <c r="W99" s="28">
        <f>SUM(W100:W110)</f>
        <v>2650</v>
      </c>
      <c r="X99" s="744" t="s">
        <v>129</v>
      </c>
      <c r="Y99" s="432"/>
      <c r="Z99" s="425"/>
      <c r="AA99" s="1"/>
      <c r="AB99" s="1"/>
      <c r="AC99" s="1"/>
      <c r="AD99" s="1"/>
      <c r="AE99" s="1"/>
      <c r="AF99" s="1" t="e">
        <f t="shared" si="125"/>
        <v>#REF!</v>
      </c>
      <c r="AG99" s="1">
        <v>216</v>
      </c>
      <c r="AH99" s="1"/>
      <c r="AI99" s="1"/>
      <c r="AJ99" s="1"/>
      <c r="AK99" s="1"/>
      <c r="AL99" s="1"/>
      <c r="AM99" s="1"/>
    </row>
    <row r="100" spans="1:39" ht="12" customHeight="1" x14ac:dyDescent="0.2">
      <c r="A100" s="433"/>
      <c r="B100" s="89" t="s">
        <v>130</v>
      </c>
      <c r="C100" s="93"/>
      <c r="D100" s="94"/>
      <c r="E100" s="50">
        <f t="shared" ref="E100:E104" si="163">C100*D100</f>
        <v>0</v>
      </c>
      <c r="G100" s="93"/>
      <c r="H100" s="94"/>
      <c r="I100" s="50">
        <f t="shared" ref="I100:I104" si="164">G100*H100</f>
        <v>0</v>
      </c>
      <c r="J100" s="93"/>
      <c r="K100" s="94"/>
      <c r="L100" s="50">
        <f t="shared" ref="L100:L104" si="165">J100*K100</f>
        <v>0</v>
      </c>
      <c r="M100" s="93">
        <f t="shared" ref="M100:O105" si="166">G100+J100</f>
        <v>0</v>
      </c>
      <c r="N100" s="94">
        <f t="shared" si="166"/>
        <v>0</v>
      </c>
      <c r="O100" s="90">
        <f t="shared" si="166"/>
        <v>0</v>
      </c>
      <c r="P100" s="6"/>
      <c r="Q100" s="51">
        <f t="shared" ref="Q100:R105" si="167">M100-U100</f>
        <v>0</v>
      </c>
      <c r="R100" s="52">
        <f t="shared" si="167"/>
        <v>-1</v>
      </c>
      <c r="S100" s="50">
        <f t="shared" si="162"/>
        <v>0</v>
      </c>
      <c r="U100" s="93">
        <f>IF($W$183*2/3&lt;750,$W$183*2/3,750)*10</f>
        <v>0</v>
      </c>
      <c r="V100" s="94">
        <v>1</v>
      </c>
      <c r="W100" s="392">
        <f>V100*U100</f>
        <v>0</v>
      </c>
      <c r="X100" s="98" t="s">
        <v>290</v>
      </c>
      <c r="Z100" s="423"/>
      <c r="AA100" s="1"/>
      <c r="AB100" s="1"/>
      <c r="AC100" s="1"/>
      <c r="AD100" s="1"/>
      <c r="AE100" s="1"/>
      <c r="AF100" s="1" t="e">
        <f t="shared" si="125"/>
        <v>#REF!</v>
      </c>
      <c r="AG100" s="1">
        <v>216</v>
      </c>
      <c r="AH100" s="1"/>
      <c r="AI100" s="1"/>
      <c r="AJ100" s="1"/>
      <c r="AK100" s="1"/>
      <c r="AL100" s="1"/>
      <c r="AM100" s="1"/>
    </row>
    <row r="101" spans="1:39" ht="12" customHeight="1" x14ac:dyDescent="0.2">
      <c r="A101" s="433"/>
      <c r="B101" s="89" t="s">
        <v>38</v>
      </c>
      <c r="C101" s="51"/>
      <c r="D101" s="52"/>
      <c r="E101" s="50">
        <f t="shared" si="163"/>
        <v>0</v>
      </c>
      <c r="G101" s="51"/>
      <c r="H101" s="52"/>
      <c r="I101" s="50">
        <f t="shared" si="164"/>
        <v>0</v>
      </c>
      <c r="J101" s="51"/>
      <c r="K101" s="52"/>
      <c r="L101" s="50">
        <f t="shared" si="165"/>
        <v>0</v>
      </c>
      <c r="M101" s="93">
        <f t="shared" si="166"/>
        <v>0</v>
      </c>
      <c r="N101" s="94">
        <f t="shared" si="166"/>
        <v>0</v>
      </c>
      <c r="O101" s="90">
        <f t="shared" si="166"/>
        <v>0</v>
      </c>
      <c r="P101" s="6"/>
      <c r="Q101" s="51">
        <f t="shared" si="167"/>
        <v>-1600</v>
      </c>
      <c r="R101" s="52">
        <f t="shared" si="167"/>
        <v>-1</v>
      </c>
      <c r="S101" s="50">
        <f t="shared" si="162"/>
        <v>-1600</v>
      </c>
      <c r="U101" s="51">
        <v>1600</v>
      </c>
      <c r="V101" s="52">
        <v>1</v>
      </c>
      <c r="W101" s="392">
        <f>V101*U101</f>
        <v>1600</v>
      </c>
      <c r="X101" s="85"/>
      <c r="Z101" s="423"/>
      <c r="AA101" s="1"/>
      <c r="AB101" s="1"/>
      <c r="AC101" s="1"/>
      <c r="AD101" s="1"/>
      <c r="AE101" s="1"/>
      <c r="AF101" s="1" t="e">
        <f t="shared" si="125"/>
        <v>#REF!</v>
      </c>
      <c r="AG101" s="1">
        <v>216</v>
      </c>
      <c r="AH101" s="1"/>
      <c r="AI101" s="1"/>
      <c r="AJ101" s="1"/>
      <c r="AK101" s="1"/>
      <c r="AL101" s="1"/>
      <c r="AM101" s="1"/>
    </row>
    <row r="102" spans="1:39" ht="12" customHeight="1" x14ac:dyDescent="0.2">
      <c r="A102" s="433"/>
      <c r="B102" s="89" t="s">
        <v>131</v>
      </c>
      <c r="C102" s="51"/>
      <c r="D102" s="52"/>
      <c r="E102" s="50">
        <f t="shared" si="163"/>
        <v>0</v>
      </c>
      <c r="G102" s="51"/>
      <c r="H102" s="52"/>
      <c r="I102" s="50">
        <f t="shared" si="164"/>
        <v>0</v>
      </c>
      <c r="J102" s="51"/>
      <c r="K102" s="52"/>
      <c r="L102" s="50">
        <f t="shared" si="165"/>
        <v>0</v>
      </c>
      <c r="M102" s="93">
        <f t="shared" si="166"/>
        <v>0</v>
      </c>
      <c r="N102" s="94">
        <f t="shared" si="166"/>
        <v>0</v>
      </c>
      <c r="O102" s="90">
        <f t="shared" si="166"/>
        <v>0</v>
      </c>
      <c r="P102" s="6"/>
      <c r="Q102" s="51">
        <f t="shared" si="167"/>
        <v>-250</v>
      </c>
      <c r="R102" s="52">
        <f t="shared" si="167"/>
        <v>-1</v>
      </c>
      <c r="S102" s="50">
        <f t="shared" si="162"/>
        <v>-250</v>
      </c>
      <c r="U102" s="51">
        <f>IF($W$183*2/3&lt;750,400+((500-400)/400)*($W$183-600),500)</f>
        <v>250</v>
      </c>
      <c r="V102" s="52">
        <v>1</v>
      </c>
      <c r="W102" s="392">
        <f>V102*U102</f>
        <v>250</v>
      </c>
      <c r="X102" s="85"/>
      <c r="Z102" s="423"/>
      <c r="AA102" s="1"/>
      <c r="AB102" s="1"/>
      <c r="AC102" s="1"/>
      <c r="AD102" s="1"/>
      <c r="AE102" s="1"/>
      <c r="AF102" s="1"/>
      <c r="AG102" s="1"/>
      <c r="AH102" s="1"/>
      <c r="AI102" s="1"/>
      <c r="AJ102" s="1"/>
      <c r="AK102" s="1"/>
      <c r="AL102" s="1"/>
      <c r="AM102" s="1"/>
    </row>
    <row r="103" spans="1:39" ht="12" customHeight="1" x14ac:dyDescent="0.2">
      <c r="A103" s="369"/>
      <c r="B103" s="89" t="s">
        <v>132</v>
      </c>
      <c r="C103" s="51"/>
      <c r="D103" s="52"/>
      <c r="E103" s="50">
        <f t="shared" si="163"/>
        <v>0</v>
      </c>
      <c r="G103" s="51"/>
      <c r="H103" s="52"/>
      <c r="I103" s="50">
        <f t="shared" si="164"/>
        <v>0</v>
      </c>
      <c r="J103" s="51"/>
      <c r="K103" s="52"/>
      <c r="L103" s="50">
        <f t="shared" si="165"/>
        <v>0</v>
      </c>
      <c r="M103" s="93">
        <f t="shared" si="166"/>
        <v>0</v>
      </c>
      <c r="N103" s="94">
        <f t="shared" si="166"/>
        <v>0</v>
      </c>
      <c r="O103" s="90">
        <f t="shared" si="166"/>
        <v>0</v>
      </c>
      <c r="P103" s="6"/>
      <c r="Q103" s="51">
        <f t="shared" si="167"/>
        <v>-300</v>
      </c>
      <c r="R103" s="52">
        <f t="shared" si="167"/>
        <v>-2</v>
      </c>
      <c r="S103" s="50">
        <f t="shared" si="162"/>
        <v>-600</v>
      </c>
      <c r="U103" s="51">
        <v>300</v>
      </c>
      <c r="V103" s="52">
        <v>2</v>
      </c>
      <c r="W103" s="392">
        <f>V103*U103</f>
        <v>600</v>
      </c>
      <c r="X103" s="85"/>
      <c r="Z103" s="423"/>
      <c r="AA103" s="2"/>
      <c r="AB103" s="1"/>
      <c r="AC103" s="1"/>
      <c r="AD103" s="1"/>
      <c r="AE103" s="1"/>
      <c r="AF103" s="1"/>
      <c r="AG103" s="1"/>
      <c r="AH103" s="1"/>
      <c r="AI103" s="1"/>
      <c r="AJ103" s="1"/>
      <c r="AK103" s="1"/>
      <c r="AL103" s="1"/>
      <c r="AM103" s="1"/>
    </row>
    <row r="104" spans="1:39" ht="12" customHeight="1" x14ac:dyDescent="0.2">
      <c r="A104" s="369"/>
      <c r="B104" s="89" t="s">
        <v>133</v>
      </c>
      <c r="C104" s="51"/>
      <c r="D104" s="52"/>
      <c r="E104" s="50">
        <f t="shared" si="163"/>
        <v>0</v>
      </c>
      <c r="G104" s="51"/>
      <c r="H104" s="52"/>
      <c r="I104" s="50">
        <f t="shared" si="164"/>
        <v>0</v>
      </c>
      <c r="J104" s="51"/>
      <c r="K104" s="52"/>
      <c r="L104" s="50">
        <f t="shared" si="165"/>
        <v>0</v>
      </c>
      <c r="M104" s="93">
        <f t="shared" si="166"/>
        <v>0</v>
      </c>
      <c r="N104" s="94">
        <f t="shared" si="166"/>
        <v>0</v>
      </c>
      <c r="O104" s="90">
        <f t="shared" si="166"/>
        <v>0</v>
      </c>
      <c r="P104" s="6"/>
      <c r="Q104" s="51">
        <f t="shared" si="167"/>
        <v>-200</v>
      </c>
      <c r="R104" s="52">
        <f t="shared" si="167"/>
        <v>-1</v>
      </c>
      <c r="S104" s="50">
        <f t="shared" si="162"/>
        <v>-200</v>
      </c>
      <c r="U104" s="51">
        <v>200</v>
      </c>
      <c r="V104" s="52">
        <v>1</v>
      </c>
      <c r="W104" s="392">
        <f>V104*U104</f>
        <v>200</v>
      </c>
      <c r="X104" s="85"/>
      <c r="Z104" s="423"/>
      <c r="AA104" s="2"/>
      <c r="AB104" s="1"/>
      <c r="AC104" s="1"/>
      <c r="AD104" s="1"/>
      <c r="AE104" s="1"/>
      <c r="AF104" s="1"/>
      <c r="AG104" s="1"/>
      <c r="AH104" s="1"/>
      <c r="AI104" s="1"/>
      <c r="AJ104" s="1"/>
      <c r="AK104" s="1"/>
      <c r="AL104" s="1"/>
      <c r="AM104" s="1"/>
    </row>
    <row r="105" spans="1:39" s="46" customFormat="1" ht="12" customHeight="1" x14ac:dyDescent="0.2">
      <c r="A105" s="57"/>
      <c r="B105" s="699" t="s">
        <v>22</v>
      </c>
      <c r="C105" s="42"/>
      <c r="D105" s="43"/>
      <c r="E105" s="40">
        <f t="shared" ref="E105" si="168">C105*D105</f>
        <v>0</v>
      </c>
      <c r="F105" s="6"/>
      <c r="G105" s="42"/>
      <c r="H105" s="43"/>
      <c r="I105" s="40">
        <f t="shared" ref="I105" si="169">G105*H105</f>
        <v>0</v>
      </c>
      <c r="J105" s="42"/>
      <c r="K105" s="43"/>
      <c r="L105" s="40">
        <f t="shared" ref="L105" si="170">J105*K105</f>
        <v>0</v>
      </c>
      <c r="M105" s="42">
        <f t="shared" si="166"/>
        <v>0</v>
      </c>
      <c r="N105" s="43">
        <f t="shared" si="166"/>
        <v>0</v>
      </c>
      <c r="O105" s="40">
        <f t="shared" si="166"/>
        <v>0</v>
      </c>
      <c r="P105" s="6"/>
      <c r="Q105" s="223">
        <f t="shared" si="167"/>
        <v>0</v>
      </c>
      <c r="R105" s="224">
        <f t="shared" si="167"/>
        <v>0</v>
      </c>
      <c r="S105" s="222">
        <f t="shared" si="162"/>
        <v>0</v>
      </c>
      <c r="T105" s="6"/>
      <c r="U105" s="42"/>
      <c r="V105" s="58"/>
      <c r="W105" s="44"/>
      <c r="X105" s="756"/>
      <c r="Y105" s="45"/>
      <c r="Z105" s="45"/>
      <c r="AA105" s="2"/>
      <c r="AB105" s="1"/>
      <c r="AC105" s="1"/>
      <c r="AD105" s="1"/>
      <c r="AE105" s="1"/>
      <c r="AF105" s="1"/>
      <c r="AG105" s="1"/>
      <c r="AH105" s="1"/>
      <c r="AI105" s="1"/>
      <c r="AJ105" s="1"/>
      <c r="AK105" s="1"/>
      <c r="AL105" s="1"/>
      <c r="AM105" s="1"/>
    </row>
    <row r="106" spans="1:39" s="46" customFormat="1" ht="12" customHeight="1" x14ac:dyDescent="0.2">
      <c r="A106" s="57"/>
      <c r="B106" s="699" t="s">
        <v>22</v>
      </c>
      <c r="C106" s="42"/>
      <c r="D106" s="43"/>
      <c r="E106" s="40">
        <f t="shared" ref="E106:E109" si="171">C106*D106</f>
        <v>0</v>
      </c>
      <c r="F106" s="6"/>
      <c r="G106" s="42"/>
      <c r="H106" s="43"/>
      <c r="I106" s="40">
        <f t="shared" ref="I106:I109" si="172">G106*H106</f>
        <v>0</v>
      </c>
      <c r="J106" s="42"/>
      <c r="K106" s="43"/>
      <c r="L106" s="40">
        <f t="shared" ref="L106:L109" si="173">J106*K106</f>
        <v>0</v>
      </c>
      <c r="M106" s="42">
        <f t="shared" ref="M106:M109" si="174">G106+J106</f>
        <v>0</v>
      </c>
      <c r="N106" s="43">
        <f t="shared" ref="N106:N109" si="175">H106+K106</f>
        <v>0</v>
      </c>
      <c r="O106" s="40">
        <f t="shared" ref="O106:O109" si="176">I106+L106</f>
        <v>0</v>
      </c>
      <c r="P106" s="6"/>
      <c r="Q106" s="223">
        <f t="shared" ref="Q106:Q109" si="177">M106-U106</f>
        <v>0</v>
      </c>
      <c r="R106" s="224">
        <f t="shared" ref="R106:R109" si="178">N106-V106</f>
        <v>0</v>
      </c>
      <c r="S106" s="222">
        <f t="shared" ref="S106:S109" si="179">O106-W106</f>
        <v>0</v>
      </c>
      <c r="T106" s="6"/>
      <c r="U106" s="42"/>
      <c r="V106" s="58"/>
      <c r="W106" s="44"/>
      <c r="X106" s="756"/>
      <c r="Y106" s="45"/>
      <c r="Z106" s="45"/>
      <c r="AA106" s="2"/>
      <c r="AB106" s="1"/>
      <c r="AC106" s="1"/>
      <c r="AD106" s="1"/>
      <c r="AE106" s="1"/>
      <c r="AF106" s="1"/>
      <c r="AG106" s="1"/>
      <c r="AH106" s="1"/>
      <c r="AI106" s="1"/>
      <c r="AJ106" s="1"/>
      <c r="AK106" s="1"/>
      <c r="AL106" s="1"/>
      <c r="AM106" s="1"/>
    </row>
    <row r="107" spans="1:39" s="46" customFormat="1" ht="12" customHeight="1" x14ac:dyDescent="0.2">
      <c r="A107" s="57"/>
      <c r="B107" s="699" t="s">
        <v>22</v>
      </c>
      <c r="C107" s="42"/>
      <c r="D107" s="43"/>
      <c r="E107" s="40">
        <f t="shared" si="171"/>
        <v>0</v>
      </c>
      <c r="F107" s="6"/>
      <c r="G107" s="42"/>
      <c r="H107" s="43"/>
      <c r="I107" s="40">
        <f t="shared" si="172"/>
        <v>0</v>
      </c>
      <c r="J107" s="42"/>
      <c r="K107" s="43"/>
      <c r="L107" s="40">
        <f t="shared" si="173"/>
        <v>0</v>
      </c>
      <c r="M107" s="42">
        <f t="shared" si="174"/>
        <v>0</v>
      </c>
      <c r="N107" s="43">
        <f t="shared" si="175"/>
        <v>0</v>
      </c>
      <c r="O107" s="40">
        <f t="shared" si="176"/>
        <v>0</v>
      </c>
      <c r="P107" s="6"/>
      <c r="Q107" s="223">
        <f t="shared" si="177"/>
        <v>0</v>
      </c>
      <c r="R107" s="224">
        <f t="shared" si="178"/>
        <v>0</v>
      </c>
      <c r="S107" s="222">
        <f t="shared" si="179"/>
        <v>0</v>
      </c>
      <c r="T107" s="6"/>
      <c r="U107" s="42"/>
      <c r="V107" s="58"/>
      <c r="W107" s="44"/>
      <c r="X107" s="756"/>
      <c r="Y107" s="45"/>
      <c r="Z107" s="45"/>
      <c r="AA107" s="2"/>
      <c r="AB107" s="1"/>
      <c r="AC107" s="1"/>
      <c r="AD107" s="1"/>
      <c r="AE107" s="1"/>
      <c r="AF107" s="1"/>
      <c r="AG107" s="1"/>
      <c r="AH107" s="1"/>
      <c r="AI107" s="1"/>
      <c r="AJ107" s="1"/>
      <c r="AK107" s="1"/>
      <c r="AL107" s="1"/>
      <c r="AM107" s="1"/>
    </row>
    <row r="108" spans="1:39" s="46" customFormat="1" ht="12" customHeight="1" x14ac:dyDescent="0.2">
      <c r="A108" s="57"/>
      <c r="B108" s="699" t="s">
        <v>22</v>
      </c>
      <c r="C108" s="42"/>
      <c r="D108" s="43"/>
      <c r="E108" s="40">
        <f t="shared" si="171"/>
        <v>0</v>
      </c>
      <c r="F108" s="6"/>
      <c r="G108" s="42"/>
      <c r="H108" s="43"/>
      <c r="I108" s="40">
        <f t="shared" si="172"/>
        <v>0</v>
      </c>
      <c r="J108" s="42"/>
      <c r="K108" s="43"/>
      <c r="L108" s="40">
        <f t="shared" si="173"/>
        <v>0</v>
      </c>
      <c r="M108" s="42">
        <f t="shared" si="174"/>
        <v>0</v>
      </c>
      <c r="N108" s="43">
        <f t="shared" si="175"/>
        <v>0</v>
      </c>
      <c r="O108" s="40">
        <f t="shared" si="176"/>
        <v>0</v>
      </c>
      <c r="P108" s="6"/>
      <c r="Q108" s="223">
        <f t="shared" si="177"/>
        <v>0</v>
      </c>
      <c r="R108" s="224">
        <f t="shared" si="178"/>
        <v>0</v>
      </c>
      <c r="S108" s="222">
        <f t="shared" si="179"/>
        <v>0</v>
      </c>
      <c r="T108" s="6"/>
      <c r="U108" s="42"/>
      <c r="V108" s="58"/>
      <c r="W108" s="44"/>
      <c r="X108" s="756"/>
      <c r="Y108" s="45"/>
      <c r="Z108" s="45"/>
      <c r="AA108" s="2"/>
      <c r="AB108" s="1"/>
      <c r="AC108" s="1"/>
      <c r="AD108" s="1"/>
      <c r="AE108" s="1"/>
      <c r="AF108" s="1"/>
      <c r="AG108" s="1"/>
      <c r="AH108" s="1"/>
      <c r="AI108" s="1"/>
      <c r="AJ108" s="1"/>
      <c r="AK108" s="1"/>
      <c r="AL108" s="1"/>
      <c r="AM108" s="1"/>
    </row>
    <row r="109" spans="1:39" s="46" customFormat="1" ht="12" customHeight="1" x14ac:dyDescent="0.2">
      <c r="A109" s="57"/>
      <c r="B109" s="699" t="s">
        <v>22</v>
      </c>
      <c r="C109" s="42"/>
      <c r="D109" s="43"/>
      <c r="E109" s="40">
        <f t="shared" si="171"/>
        <v>0</v>
      </c>
      <c r="F109" s="6"/>
      <c r="G109" s="42"/>
      <c r="H109" s="43"/>
      <c r="I109" s="40">
        <f t="shared" si="172"/>
        <v>0</v>
      </c>
      <c r="J109" s="42"/>
      <c r="K109" s="43"/>
      <c r="L109" s="40">
        <f t="shared" si="173"/>
        <v>0</v>
      </c>
      <c r="M109" s="42">
        <f t="shared" si="174"/>
        <v>0</v>
      </c>
      <c r="N109" s="43">
        <f t="shared" si="175"/>
        <v>0</v>
      </c>
      <c r="O109" s="40">
        <f t="shared" si="176"/>
        <v>0</v>
      </c>
      <c r="P109" s="6"/>
      <c r="Q109" s="223">
        <f t="shared" si="177"/>
        <v>0</v>
      </c>
      <c r="R109" s="224">
        <f t="shared" si="178"/>
        <v>0</v>
      </c>
      <c r="S109" s="222">
        <f t="shared" si="179"/>
        <v>0</v>
      </c>
      <c r="T109" s="6"/>
      <c r="U109" s="42"/>
      <c r="V109" s="58"/>
      <c r="W109" s="44"/>
      <c r="X109" s="756"/>
      <c r="Y109" s="45"/>
      <c r="Z109" s="45"/>
      <c r="AA109" s="2"/>
      <c r="AB109" s="1"/>
      <c r="AC109" s="1"/>
      <c r="AD109" s="1"/>
      <c r="AE109" s="1"/>
      <c r="AF109" s="1"/>
      <c r="AG109" s="1"/>
      <c r="AH109" s="1"/>
      <c r="AI109" s="1"/>
      <c r="AJ109" s="1"/>
      <c r="AK109" s="1"/>
      <c r="AL109" s="1"/>
      <c r="AM109" s="1"/>
    </row>
    <row r="110" spans="1:39" ht="12" customHeight="1" x14ac:dyDescent="0.2">
      <c r="A110" s="265"/>
      <c r="B110" s="60"/>
      <c r="C110" s="244"/>
      <c r="D110" s="268"/>
      <c r="E110" s="267"/>
      <c r="G110" s="244"/>
      <c r="H110" s="268"/>
      <c r="I110" s="267"/>
      <c r="J110" s="244"/>
      <c r="K110" s="268"/>
      <c r="L110" s="267"/>
      <c r="M110" s="244"/>
      <c r="N110" s="268"/>
      <c r="O110" s="267"/>
      <c r="P110" s="6"/>
      <c r="Q110" s="269"/>
      <c r="R110" s="6"/>
      <c r="S110" s="61"/>
      <c r="U110" s="244"/>
      <c r="V110" s="268"/>
      <c r="W110" s="267"/>
      <c r="X110" s="245"/>
      <c r="Z110" s="423"/>
      <c r="AA110" s="2"/>
      <c r="AB110" s="1"/>
      <c r="AC110" s="1"/>
      <c r="AD110" s="1"/>
      <c r="AE110" s="1"/>
      <c r="AF110" s="1"/>
      <c r="AG110" s="1"/>
      <c r="AH110" s="1"/>
      <c r="AI110" s="1"/>
      <c r="AJ110" s="1"/>
      <c r="AK110" s="1"/>
      <c r="AL110" s="1"/>
      <c r="AM110" s="1"/>
    </row>
    <row r="111" spans="1:39" s="145" customFormat="1" ht="18" customHeight="1" x14ac:dyDescent="0.2">
      <c r="A111" s="792" t="s">
        <v>37</v>
      </c>
      <c r="B111" s="815"/>
      <c r="C111" s="556"/>
      <c r="D111" s="559"/>
      <c r="E111" s="28">
        <f>SUM(E112:E122)</f>
        <v>0</v>
      </c>
      <c r="F111" s="15"/>
      <c r="G111" s="556"/>
      <c r="H111" s="559"/>
      <c r="I111" s="28">
        <f>SUM(I112:I122)</f>
        <v>0</v>
      </c>
      <c r="J111" s="556"/>
      <c r="K111" s="559"/>
      <c r="L111" s="28">
        <f>SUM(L112:L122)</f>
        <v>0</v>
      </c>
      <c r="M111" s="556"/>
      <c r="N111" s="559"/>
      <c r="O111" s="28">
        <f>SUM(O112:O122)</f>
        <v>0</v>
      </c>
      <c r="P111" s="29"/>
      <c r="Q111" s="556"/>
      <c r="R111" s="558"/>
      <c r="S111" s="28">
        <f t="shared" ref="S111:S117" si="180">O111-W111</f>
        <v>-2900</v>
      </c>
      <c r="T111" s="15"/>
      <c r="U111" s="556"/>
      <c r="V111" s="559"/>
      <c r="W111" s="28">
        <f>SUM(W112:W122)</f>
        <v>2900</v>
      </c>
      <c r="X111" s="30"/>
      <c r="Z111" s="425"/>
      <c r="AA111" s="2"/>
      <c r="AB111" s="1"/>
      <c r="AC111" s="1"/>
      <c r="AD111" s="1"/>
      <c r="AE111" s="1"/>
      <c r="AF111" s="1"/>
      <c r="AG111" s="1"/>
      <c r="AH111" s="1"/>
      <c r="AI111" s="1"/>
      <c r="AJ111" s="1"/>
      <c r="AK111" s="1"/>
      <c r="AL111" s="1"/>
      <c r="AM111" s="1"/>
    </row>
    <row r="112" spans="1:39" ht="12" customHeight="1" x14ac:dyDescent="0.2">
      <c r="A112" s="369"/>
      <c r="B112" s="89" t="s">
        <v>186</v>
      </c>
      <c r="C112" s="93"/>
      <c r="D112" s="94"/>
      <c r="E112" s="50">
        <f t="shared" ref="E112:E116" si="181">C112*D112</f>
        <v>0</v>
      </c>
      <c r="G112" s="93"/>
      <c r="H112" s="94"/>
      <c r="I112" s="50">
        <f t="shared" ref="I112:I116" si="182">G112*H112</f>
        <v>0</v>
      </c>
      <c r="J112" s="93"/>
      <c r="K112" s="94"/>
      <c r="L112" s="50">
        <f t="shared" ref="L112:L116" si="183">J112*K112</f>
        <v>0</v>
      </c>
      <c r="M112" s="93">
        <f t="shared" ref="M112:O116" si="184">G112+J112</f>
        <v>0</v>
      </c>
      <c r="N112" s="94">
        <f t="shared" si="184"/>
        <v>0</v>
      </c>
      <c r="O112" s="90">
        <f t="shared" si="184"/>
        <v>0</v>
      </c>
      <c r="P112" s="6"/>
      <c r="Q112" s="51">
        <f t="shared" ref="Q112:R117" si="185">M112-U112</f>
        <v>0</v>
      </c>
      <c r="R112" s="52">
        <f t="shared" si="185"/>
        <v>-1</v>
      </c>
      <c r="S112" s="50">
        <f t="shared" si="180"/>
        <v>0</v>
      </c>
      <c r="U112" s="93">
        <f>$W$183/3*15</f>
        <v>0</v>
      </c>
      <c r="V112" s="94">
        <v>1</v>
      </c>
      <c r="W112" s="392">
        <f>V112*U112</f>
        <v>0</v>
      </c>
      <c r="X112" s="98" t="s">
        <v>291</v>
      </c>
      <c r="Z112" s="423"/>
      <c r="AA112" s="2"/>
      <c r="AB112" s="1"/>
      <c r="AC112" s="1"/>
      <c r="AD112" s="1"/>
      <c r="AE112" s="1"/>
      <c r="AF112" s="1"/>
      <c r="AG112" s="1"/>
      <c r="AH112" s="1"/>
      <c r="AI112" s="1"/>
      <c r="AJ112" s="1"/>
      <c r="AK112" s="1"/>
      <c r="AL112" s="1"/>
      <c r="AM112" s="1"/>
    </row>
    <row r="113" spans="1:39" ht="12" customHeight="1" x14ac:dyDescent="0.2">
      <c r="A113" s="369"/>
      <c r="B113" s="89" t="s">
        <v>135</v>
      </c>
      <c r="C113" s="51"/>
      <c r="D113" s="52"/>
      <c r="E113" s="50">
        <f t="shared" si="181"/>
        <v>0</v>
      </c>
      <c r="G113" s="51"/>
      <c r="H113" s="52"/>
      <c r="I113" s="50">
        <f t="shared" si="182"/>
        <v>0</v>
      </c>
      <c r="J113" s="51"/>
      <c r="K113" s="52"/>
      <c r="L113" s="50">
        <f t="shared" si="183"/>
        <v>0</v>
      </c>
      <c r="M113" s="93">
        <f t="shared" si="184"/>
        <v>0</v>
      </c>
      <c r="N113" s="94">
        <f t="shared" si="184"/>
        <v>0</v>
      </c>
      <c r="O113" s="90">
        <f t="shared" si="184"/>
        <v>0</v>
      </c>
      <c r="P113" s="6"/>
      <c r="Q113" s="51">
        <f t="shared" si="185"/>
        <v>-300</v>
      </c>
      <c r="R113" s="52">
        <f t="shared" si="185"/>
        <v>-1</v>
      </c>
      <c r="S113" s="50">
        <f t="shared" si="180"/>
        <v>-300</v>
      </c>
      <c r="U113" s="51">
        <f>IF(W183&lt;600,300,300+ROUND((W183-600)/400*100,0))</f>
        <v>300</v>
      </c>
      <c r="V113" s="52">
        <v>1</v>
      </c>
      <c r="W113" s="392">
        <f>V113*U113</f>
        <v>300</v>
      </c>
      <c r="X113" s="85"/>
      <c r="Z113" s="423"/>
      <c r="AA113" s="1"/>
      <c r="AB113" s="1"/>
      <c r="AC113" s="1"/>
      <c r="AD113" s="1"/>
      <c r="AE113" s="1"/>
      <c r="AF113" s="1"/>
      <c r="AG113" s="1"/>
      <c r="AH113" s="1"/>
      <c r="AI113" s="1"/>
      <c r="AJ113" s="1"/>
      <c r="AK113" s="1"/>
      <c r="AL113" s="1"/>
      <c r="AM113" s="1"/>
    </row>
    <row r="114" spans="1:39" ht="12" customHeight="1" x14ac:dyDescent="0.2">
      <c r="A114" s="369"/>
      <c r="B114" s="89" t="s">
        <v>136</v>
      </c>
      <c r="C114" s="51"/>
      <c r="D114" s="52"/>
      <c r="E114" s="50">
        <f t="shared" si="181"/>
        <v>0</v>
      </c>
      <c r="G114" s="51"/>
      <c r="H114" s="52"/>
      <c r="I114" s="50">
        <f t="shared" si="182"/>
        <v>0</v>
      </c>
      <c r="J114" s="51"/>
      <c r="K114" s="52"/>
      <c r="L114" s="50">
        <f t="shared" si="183"/>
        <v>0</v>
      </c>
      <c r="M114" s="93">
        <f t="shared" si="184"/>
        <v>0</v>
      </c>
      <c r="N114" s="94">
        <f t="shared" si="184"/>
        <v>0</v>
      </c>
      <c r="O114" s="90">
        <f t="shared" si="184"/>
        <v>0</v>
      </c>
      <c r="P114" s="6"/>
      <c r="Q114" s="51">
        <f t="shared" si="185"/>
        <v>-600</v>
      </c>
      <c r="R114" s="52">
        <f t="shared" si="185"/>
        <v>-1</v>
      </c>
      <c r="S114" s="50">
        <f t="shared" si="180"/>
        <v>-600</v>
      </c>
      <c r="U114" s="51">
        <v>600</v>
      </c>
      <c r="V114" s="52">
        <v>1</v>
      </c>
      <c r="W114" s="392">
        <f>V114*U114</f>
        <v>600</v>
      </c>
      <c r="X114" s="85"/>
      <c r="Z114" s="423"/>
      <c r="AA114" s="1"/>
      <c r="AB114" s="1"/>
      <c r="AC114" s="1"/>
      <c r="AD114" s="1"/>
      <c r="AE114" s="1"/>
      <c r="AF114" s="1" t="e">
        <f>#REF!+1</f>
        <v>#REF!</v>
      </c>
      <c r="AG114" s="1">
        <v>214</v>
      </c>
      <c r="AH114" s="1"/>
      <c r="AI114" s="1"/>
      <c r="AJ114" s="1"/>
      <c r="AK114" s="1"/>
      <c r="AL114" s="1"/>
      <c r="AM114" s="1"/>
    </row>
    <row r="115" spans="1:39" ht="12" customHeight="1" x14ac:dyDescent="0.2">
      <c r="A115" s="369"/>
      <c r="B115" s="89" t="s">
        <v>40</v>
      </c>
      <c r="C115" s="51"/>
      <c r="D115" s="52"/>
      <c r="E115" s="50">
        <f t="shared" si="181"/>
        <v>0</v>
      </c>
      <c r="G115" s="51"/>
      <c r="H115" s="52"/>
      <c r="I115" s="50">
        <f t="shared" si="182"/>
        <v>0</v>
      </c>
      <c r="J115" s="51"/>
      <c r="K115" s="52"/>
      <c r="L115" s="50">
        <f t="shared" si="183"/>
        <v>0</v>
      </c>
      <c r="M115" s="93">
        <f t="shared" si="184"/>
        <v>0</v>
      </c>
      <c r="N115" s="94">
        <f t="shared" si="184"/>
        <v>0</v>
      </c>
      <c r="O115" s="90">
        <f t="shared" si="184"/>
        <v>0</v>
      </c>
      <c r="P115" s="6"/>
      <c r="Q115" s="51">
        <f t="shared" si="185"/>
        <v>-1600</v>
      </c>
      <c r="R115" s="52">
        <f t="shared" si="185"/>
        <v>-1</v>
      </c>
      <c r="S115" s="50">
        <f t="shared" si="180"/>
        <v>-1600</v>
      </c>
      <c r="U115" s="51">
        <f>IF($W$183&lt;300,1600,1600+($W$183-300))</f>
        <v>1600</v>
      </c>
      <c r="V115" s="52">
        <v>1</v>
      </c>
      <c r="W115" s="392">
        <f>V115*U115</f>
        <v>1600</v>
      </c>
      <c r="X115" s="85" t="s">
        <v>292</v>
      </c>
      <c r="Z115" s="423"/>
      <c r="AA115" s="1"/>
      <c r="AB115" s="1"/>
      <c r="AC115" s="1"/>
      <c r="AD115" s="1"/>
      <c r="AE115" s="1"/>
      <c r="AF115" s="1" t="e">
        <f>AF114+1</f>
        <v>#REF!</v>
      </c>
      <c r="AG115" s="1">
        <v>214</v>
      </c>
      <c r="AH115" s="1"/>
      <c r="AI115" s="1"/>
      <c r="AJ115" s="1"/>
      <c r="AK115" s="1"/>
      <c r="AL115" s="1"/>
      <c r="AM115" s="1"/>
    </row>
    <row r="116" spans="1:39" ht="12" customHeight="1" x14ac:dyDescent="0.2">
      <c r="A116" s="369"/>
      <c r="B116" s="89" t="s">
        <v>41</v>
      </c>
      <c r="C116" s="51"/>
      <c r="D116" s="52"/>
      <c r="E116" s="50">
        <f t="shared" si="181"/>
        <v>0</v>
      </c>
      <c r="G116" s="51"/>
      <c r="H116" s="52"/>
      <c r="I116" s="50">
        <f t="shared" si="182"/>
        <v>0</v>
      </c>
      <c r="J116" s="51"/>
      <c r="K116" s="52"/>
      <c r="L116" s="50">
        <f t="shared" si="183"/>
        <v>0</v>
      </c>
      <c r="M116" s="93">
        <f t="shared" si="184"/>
        <v>0</v>
      </c>
      <c r="N116" s="94">
        <f t="shared" si="184"/>
        <v>0</v>
      </c>
      <c r="O116" s="90">
        <f t="shared" si="184"/>
        <v>0</v>
      </c>
      <c r="P116" s="6"/>
      <c r="Q116" s="51">
        <f t="shared" si="185"/>
        <v>-400</v>
      </c>
      <c r="R116" s="52">
        <f t="shared" si="185"/>
        <v>-1</v>
      </c>
      <c r="S116" s="50">
        <f t="shared" si="180"/>
        <v>-400</v>
      </c>
      <c r="U116" s="51">
        <f>IF(W183&lt;600,400,400+(W183-600)*0.25)</f>
        <v>400</v>
      </c>
      <c r="V116" s="52">
        <v>1</v>
      </c>
      <c r="W116" s="392">
        <f>V116*U116</f>
        <v>400</v>
      </c>
      <c r="X116" s="85" t="s">
        <v>267</v>
      </c>
      <c r="Z116" s="423"/>
      <c r="AA116" s="1"/>
      <c r="AB116" s="1"/>
      <c r="AC116" s="1"/>
      <c r="AD116" s="1"/>
      <c r="AE116" s="1"/>
      <c r="AF116" s="1" t="e">
        <f t="shared" si="125"/>
        <v>#REF!</v>
      </c>
      <c r="AG116" s="1">
        <v>214</v>
      </c>
      <c r="AH116" s="1"/>
      <c r="AI116" s="1"/>
      <c r="AJ116" s="1"/>
      <c r="AK116" s="1"/>
      <c r="AL116" s="1"/>
      <c r="AM116" s="1"/>
    </row>
    <row r="117" spans="1:39" s="46" customFormat="1" ht="12" customHeight="1" x14ac:dyDescent="0.2">
      <c r="A117" s="57"/>
      <c r="B117" s="699" t="s">
        <v>22</v>
      </c>
      <c r="C117" s="42"/>
      <c r="D117" s="43"/>
      <c r="E117" s="40">
        <f t="shared" ref="E117" si="186">C117*D117</f>
        <v>0</v>
      </c>
      <c r="F117" s="6"/>
      <c r="G117" s="42"/>
      <c r="H117" s="43"/>
      <c r="I117" s="40">
        <f t="shared" ref="I117" si="187">G117*H117</f>
        <v>0</v>
      </c>
      <c r="J117" s="42"/>
      <c r="K117" s="43"/>
      <c r="L117" s="40">
        <f t="shared" ref="L117" si="188">J117*K117</f>
        <v>0</v>
      </c>
      <c r="M117" s="42">
        <f t="shared" ref="M117" si="189">G117+J117</f>
        <v>0</v>
      </c>
      <c r="N117" s="43">
        <f t="shared" ref="N117" si="190">H117+K117</f>
        <v>0</v>
      </c>
      <c r="O117" s="40">
        <f t="shared" ref="O117" si="191">I117+L117</f>
        <v>0</v>
      </c>
      <c r="P117" s="6"/>
      <c r="Q117" s="223">
        <f t="shared" si="185"/>
        <v>0</v>
      </c>
      <c r="R117" s="224">
        <f t="shared" si="185"/>
        <v>0</v>
      </c>
      <c r="S117" s="222">
        <f t="shared" si="180"/>
        <v>0</v>
      </c>
      <c r="T117" s="6"/>
      <c r="U117" s="42"/>
      <c r="V117" s="58"/>
      <c r="W117" s="44"/>
      <c r="X117" s="756"/>
      <c r="Y117" s="45"/>
      <c r="Z117" s="45"/>
      <c r="AA117" s="1"/>
      <c r="AB117" s="1"/>
      <c r="AC117" s="1"/>
      <c r="AD117" s="1"/>
      <c r="AE117" s="1"/>
      <c r="AF117" s="1" t="e">
        <f t="shared" si="125"/>
        <v>#REF!</v>
      </c>
      <c r="AG117" s="1">
        <v>214</v>
      </c>
      <c r="AH117" s="1"/>
      <c r="AI117" s="1"/>
      <c r="AJ117" s="1"/>
      <c r="AK117" s="1"/>
      <c r="AL117" s="1"/>
      <c r="AM117" s="1"/>
    </row>
    <row r="118" spans="1:39" s="46" customFormat="1" ht="12" customHeight="1" x14ac:dyDescent="0.2">
      <c r="A118" s="57"/>
      <c r="B118" s="699" t="s">
        <v>22</v>
      </c>
      <c r="C118" s="42"/>
      <c r="D118" s="43"/>
      <c r="E118" s="40">
        <f t="shared" ref="E118:E121" si="192">C118*D118</f>
        <v>0</v>
      </c>
      <c r="F118" s="6"/>
      <c r="G118" s="42"/>
      <c r="H118" s="43"/>
      <c r="I118" s="40">
        <f t="shared" ref="I118:I121" si="193">G118*H118</f>
        <v>0</v>
      </c>
      <c r="J118" s="42"/>
      <c r="K118" s="43"/>
      <c r="L118" s="40">
        <f t="shared" ref="L118:L121" si="194">J118*K118</f>
        <v>0</v>
      </c>
      <c r="M118" s="42">
        <f t="shared" ref="M118:M121" si="195">G118+J118</f>
        <v>0</v>
      </c>
      <c r="N118" s="43">
        <f t="shared" ref="N118:N121" si="196">H118+K118</f>
        <v>0</v>
      </c>
      <c r="O118" s="40">
        <f t="shared" ref="O118:O121" si="197">I118+L118</f>
        <v>0</v>
      </c>
      <c r="P118" s="6"/>
      <c r="Q118" s="223">
        <f t="shared" ref="Q118:Q121" si="198">M118-U118</f>
        <v>0</v>
      </c>
      <c r="R118" s="224">
        <f t="shared" ref="R118:R121" si="199">N118-V118</f>
        <v>0</v>
      </c>
      <c r="S118" s="222">
        <f t="shared" ref="S118:S121" si="200">O118-W118</f>
        <v>0</v>
      </c>
      <c r="T118" s="6"/>
      <c r="U118" s="42"/>
      <c r="V118" s="58"/>
      <c r="W118" s="44"/>
      <c r="X118" s="756"/>
      <c r="Y118" s="45"/>
      <c r="Z118" s="45"/>
      <c r="AA118" s="1"/>
      <c r="AB118" s="1"/>
      <c r="AC118" s="1"/>
      <c r="AD118" s="1"/>
      <c r="AE118" s="1"/>
      <c r="AF118" s="1" t="e">
        <f t="shared" si="125"/>
        <v>#REF!</v>
      </c>
      <c r="AG118" s="1">
        <v>214</v>
      </c>
      <c r="AH118" s="1"/>
      <c r="AI118" s="1"/>
      <c r="AJ118" s="1"/>
      <c r="AK118" s="1"/>
      <c r="AL118" s="1"/>
      <c r="AM118" s="1"/>
    </row>
    <row r="119" spans="1:39" s="46" customFormat="1" ht="12" customHeight="1" x14ac:dyDescent="0.2">
      <c r="A119" s="57"/>
      <c r="B119" s="699" t="s">
        <v>22</v>
      </c>
      <c r="C119" s="42"/>
      <c r="D119" s="43"/>
      <c r="E119" s="40">
        <f t="shared" si="192"/>
        <v>0</v>
      </c>
      <c r="F119" s="6"/>
      <c r="G119" s="42"/>
      <c r="H119" s="43"/>
      <c r="I119" s="40">
        <f t="shared" si="193"/>
        <v>0</v>
      </c>
      <c r="J119" s="42"/>
      <c r="K119" s="43"/>
      <c r="L119" s="40">
        <f t="shared" si="194"/>
        <v>0</v>
      </c>
      <c r="M119" s="42">
        <f t="shared" si="195"/>
        <v>0</v>
      </c>
      <c r="N119" s="43">
        <f t="shared" si="196"/>
        <v>0</v>
      </c>
      <c r="O119" s="40">
        <f t="shared" si="197"/>
        <v>0</v>
      </c>
      <c r="P119" s="6"/>
      <c r="Q119" s="223">
        <f t="shared" si="198"/>
        <v>0</v>
      </c>
      <c r="R119" s="224">
        <f t="shared" si="199"/>
        <v>0</v>
      </c>
      <c r="S119" s="222">
        <f t="shared" si="200"/>
        <v>0</v>
      </c>
      <c r="T119" s="6"/>
      <c r="U119" s="42"/>
      <c r="V119" s="58"/>
      <c r="W119" s="44"/>
      <c r="X119" s="756"/>
      <c r="Y119" s="45"/>
      <c r="Z119" s="45"/>
      <c r="AA119" s="1"/>
      <c r="AB119" s="1"/>
      <c r="AC119" s="1"/>
      <c r="AD119" s="1"/>
      <c r="AE119" s="1"/>
      <c r="AF119" s="1" t="e">
        <f t="shared" si="125"/>
        <v>#REF!</v>
      </c>
      <c r="AG119" s="1">
        <v>214</v>
      </c>
      <c r="AH119" s="1"/>
      <c r="AI119" s="1"/>
      <c r="AJ119" s="1"/>
      <c r="AK119" s="1"/>
      <c r="AL119" s="1"/>
      <c r="AM119" s="1"/>
    </row>
    <row r="120" spans="1:39" s="46" customFormat="1" ht="12" customHeight="1" x14ac:dyDescent="0.2">
      <c r="A120" s="57"/>
      <c r="B120" s="699" t="s">
        <v>22</v>
      </c>
      <c r="C120" s="42"/>
      <c r="D120" s="43"/>
      <c r="E120" s="40">
        <f t="shared" si="192"/>
        <v>0</v>
      </c>
      <c r="F120" s="6"/>
      <c r="G120" s="42"/>
      <c r="H120" s="43"/>
      <c r="I120" s="40">
        <f t="shared" si="193"/>
        <v>0</v>
      </c>
      <c r="J120" s="42"/>
      <c r="K120" s="43"/>
      <c r="L120" s="40">
        <f t="shared" si="194"/>
        <v>0</v>
      </c>
      <c r="M120" s="42">
        <f t="shared" si="195"/>
        <v>0</v>
      </c>
      <c r="N120" s="43">
        <f t="shared" si="196"/>
        <v>0</v>
      </c>
      <c r="O120" s="40">
        <f t="shared" si="197"/>
        <v>0</v>
      </c>
      <c r="P120" s="6"/>
      <c r="Q120" s="223">
        <f t="shared" si="198"/>
        <v>0</v>
      </c>
      <c r="R120" s="224">
        <f t="shared" si="199"/>
        <v>0</v>
      </c>
      <c r="S120" s="222">
        <f t="shared" si="200"/>
        <v>0</v>
      </c>
      <c r="T120" s="6"/>
      <c r="U120" s="42"/>
      <c r="V120" s="58"/>
      <c r="W120" s="44"/>
      <c r="X120" s="756"/>
      <c r="Y120" s="45"/>
      <c r="Z120" s="45"/>
      <c r="AA120" s="1"/>
      <c r="AB120" s="1"/>
      <c r="AC120" s="1"/>
      <c r="AD120" s="1"/>
      <c r="AE120" s="1"/>
      <c r="AF120" s="1" t="e">
        <f t="shared" si="125"/>
        <v>#REF!</v>
      </c>
      <c r="AG120" s="1">
        <v>214</v>
      </c>
      <c r="AH120" s="1"/>
      <c r="AI120" s="1"/>
      <c r="AJ120" s="1"/>
      <c r="AK120" s="1"/>
      <c r="AL120" s="1"/>
      <c r="AM120" s="1"/>
    </row>
    <row r="121" spans="1:39" s="46" customFormat="1" ht="12" customHeight="1" x14ac:dyDescent="0.2">
      <c r="A121" s="57"/>
      <c r="B121" s="699" t="s">
        <v>22</v>
      </c>
      <c r="C121" s="42"/>
      <c r="D121" s="43"/>
      <c r="E121" s="40">
        <f t="shared" si="192"/>
        <v>0</v>
      </c>
      <c r="F121" s="6"/>
      <c r="G121" s="42"/>
      <c r="H121" s="43"/>
      <c r="I121" s="40">
        <f t="shared" si="193"/>
        <v>0</v>
      </c>
      <c r="J121" s="42"/>
      <c r="K121" s="43"/>
      <c r="L121" s="40">
        <f t="shared" si="194"/>
        <v>0</v>
      </c>
      <c r="M121" s="42">
        <f t="shared" si="195"/>
        <v>0</v>
      </c>
      <c r="N121" s="43">
        <f t="shared" si="196"/>
        <v>0</v>
      </c>
      <c r="O121" s="40">
        <f t="shared" si="197"/>
        <v>0</v>
      </c>
      <c r="P121" s="6"/>
      <c r="Q121" s="223">
        <f t="shared" si="198"/>
        <v>0</v>
      </c>
      <c r="R121" s="224">
        <f t="shared" si="199"/>
        <v>0</v>
      </c>
      <c r="S121" s="222">
        <f t="shared" si="200"/>
        <v>0</v>
      </c>
      <c r="T121" s="6"/>
      <c r="U121" s="42"/>
      <c r="V121" s="58"/>
      <c r="W121" s="44"/>
      <c r="X121" s="756"/>
      <c r="Y121" s="45"/>
      <c r="Z121" s="45"/>
      <c r="AA121" s="1"/>
      <c r="AB121" s="1"/>
      <c r="AC121" s="1"/>
      <c r="AD121" s="1"/>
      <c r="AE121" s="1"/>
      <c r="AF121" s="1" t="e">
        <f t="shared" si="125"/>
        <v>#REF!</v>
      </c>
      <c r="AG121" s="1">
        <v>214</v>
      </c>
      <c r="AH121" s="1"/>
      <c r="AI121" s="1"/>
      <c r="AJ121" s="1"/>
      <c r="AK121" s="1"/>
      <c r="AL121" s="1"/>
      <c r="AM121" s="1"/>
    </row>
    <row r="122" spans="1:39" ht="12" customHeight="1" x14ac:dyDescent="0.2">
      <c r="A122" s="265"/>
      <c r="B122" s="60"/>
      <c r="C122" s="244"/>
      <c r="D122" s="268"/>
      <c r="E122" s="280"/>
      <c r="G122" s="244"/>
      <c r="H122" s="268"/>
      <c r="I122" s="280"/>
      <c r="J122" s="244"/>
      <c r="K122" s="268"/>
      <c r="L122" s="280"/>
      <c r="M122" s="244"/>
      <c r="N122" s="268"/>
      <c r="O122" s="280"/>
      <c r="P122" s="81"/>
      <c r="Q122" s="402"/>
      <c r="R122" s="81"/>
      <c r="S122" s="87"/>
      <c r="U122" s="244"/>
      <c r="V122" s="268"/>
      <c r="W122" s="280"/>
      <c r="X122" s="245"/>
      <c r="Z122" s="423"/>
      <c r="AA122" s="1"/>
      <c r="AB122" s="1"/>
      <c r="AC122" s="1"/>
      <c r="AD122" s="1"/>
      <c r="AE122" s="1"/>
      <c r="AF122" s="1" t="e">
        <f t="shared" si="125"/>
        <v>#REF!</v>
      </c>
      <c r="AG122" s="1">
        <v>214</v>
      </c>
      <c r="AH122" s="1"/>
      <c r="AI122" s="1"/>
      <c r="AJ122" s="1"/>
      <c r="AK122" s="1"/>
      <c r="AL122" s="1"/>
      <c r="AM122" s="1"/>
    </row>
    <row r="123" spans="1:39" s="145" customFormat="1" ht="18" customHeight="1" x14ac:dyDescent="0.2">
      <c r="A123" s="792" t="s">
        <v>42</v>
      </c>
      <c r="B123" s="815"/>
      <c r="C123" s="556"/>
      <c r="D123" s="559"/>
      <c r="E123" s="28">
        <f>SUM(E124:E133)</f>
        <v>0</v>
      </c>
      <c r="F123" s="15"/>
      <c r="G123" s="556"/>
      <c r="H123" s="559"/>
      <c r="I123" s="28">
        <f>SUM(I124:I133)</f>
        <v>0</v>
      </c>
      <c r="J123" s="556"/>
      <c r="K123" s="559"/>
      <c r="L123" s="28">
        <f>SUM(L124:L133)</f>
        <v>0</v>
      </c>
      <c r="M123" s="556"/>
      <c r="N123" s="559"/>
      <c r="O123" s="28">
        <f>SUM(O124:O133)</f>
        <v>0</v>
      </c>
      <c r="P123" s="29"/>
      <c r="Q123" s="556"/>
      <c r="R123" s="558"/>
      <c r="S123" s="28">
        <f t="shared" ref="S123:S128" si="201">O123-W123</f>
        <v>-410</v>
      </c>
      <c r="T123" s="15"/>
      <c r="U123" s="556"/>
      <c r="V123" s="559"/>
      <c r="W123" s="28">
        <f>SUM(W124:W133)</f>
        <v>410</v>
      </c>
      <c r="X123" s="30"/>
      <c r="Z123" s="425"/>
      <c r="AA123" s="1"/>
      <c r="AB123" s="1"/>
      <c r="AC123" s="1"/>
      <c r="AD123" s="1"/>
      <c r="AE123" s="1"/>
      <c r="AF123" s="1" t="e">
        <f t="shared" si="125"/>
        <v>#REF!</v>
      </c>
      <c r="AG123" s="1">
        <v>214</v>
      </c>
      <c r="AH123" s="1"/>
      <c r="AI123" s="1"/>
      <c r="AJ123" s="1"/>
      <c r="AK123" s="1"/>
      <c r="AL123" s="1"/>
      <c r="AM123" s="1"/>
    </row>
    <row r="124" spans="1:39" ht="12" customHeight="1" x14ac:dyDescent="0.2">
      <c r="A124" s="369"/>
      <c r="B124" s="89" t="s">
        <v>43</v>
      </c>
      <c r="C124" s="51"/>
      <c r="D124" s="52"/>
      <c r="E124" s="50">
        <f t="shared" ref="E124:E127" si="202">C124*D124</f>
        <v>0</v>
      </c>
      <c r="G124" s="51"/>
      <c r="H124" s="52"/>
      <c r="I124" s="50">
        <f t="shared" ref="I124:I127" si="203">G124*H124</f>
        <v>0</v>
      </c>
      <c r="J124" s="51"/>
      <c r="K124" s="52"/>
      <c r="L124" s="50">
        <f t="shared" ref="L124:L127" si="204">J124*K124</f>
        <v>0</v>
      </c>
      <c r="M124" s="93">
        <f t="shared" ref="M124:O127" si="205">G124+J124</f>
        <v>0</v>
      </c>
      <c r="N124" s="94">
        <f t="shared" si="205"/>
        <v>0</v>
      </c>
      <c r="O124" s="90">
        <f t="shared" si="205"/>
        <v>0</v>
      </c>
      <c r="P124" s="6"/>
      <c r="Q124" s="51">
        <f t="shared" ref="Q124:R128" si="206">M124-U124</f>
        <v>-60</v>
      </c>
      <c r="R124" s="52">
        <f t="shared" si="206"/>
        <v>-1</v>
      </c>
      <c r="S124" s="50">
        <f t="shared" si="201"/>
        <v>-60</v>
      </c>
      <c r="U124" s="51">
        <v>60</v>
      </c>
      <c r="V124" s="52">
        <v>1</v>
      </c>
      <c r="W124" s="392">
        <f>V124*U124</f>
        <v>60</v>
      </c>
      <c r="X124" s="85"/>
      <c r="Z124" s="423"/>
      <c r="AA124" s="2"/>
      <c r="AB124" s="1"/>
      <c r="AC124" s="1"/>
      <c r="AD124" s="1"/>
      <c r="AE124" s="1"/>
      <c r="AF124" s="1" t="e">
        <f t="shared" si="125"/>
        <v>#REF!</v>
      </c>
      <c r="AG124" s="1">
        <v>214</v>
      </c>
      <c r="AH124" s="1"/>
      <c r="AI124" s="1"/>
      <c r="AJ124" s="1"/>
      <c r="AK124" s="1"/>
      <c r="AL124" s="1"/>
      <c r="AM124" s="1"/>
    </row>
    <row r="125" spans="1:39" ht="12" customHeight="1" x14ac:dyDescent="0.2">
      <c r="A125" s="369"/>
      <c r="B125" s="89" t="s">
        <v>44</v>
      </c>
      <c r="C125" s="51"/>
      <c r="D125" s="52"/>
      <c r="E125" s="50">
        <f t="shared" si="202"/>
        <v>0</v>
      </c>
      <c r="G125" s="51"/>
      <c r="H125" s="52"/>
      <c r="I125" s="50">
        <f t="shared" si="203"/>
        <v>0</v>
      </c>
      <c r="J125" s="51"/>
      <c r="K125" s="52"/>
      <c r="L125" s="50">
        <f t="shared" si="204"/>
        <v>0</v>
      </c>
      <c r="M125" s="93">
        <f t="shared" si="205"/>
        <v>0</v>
      </c>
      <c r="N125" s="94">
        <f t="shared" si="205"/>
        <v>0</v>
      </c>
      <c r="O125" s="90">
        <f t="shared" si="205"/>
        <v>0</v>
      </c>
      <c r="P125" s="6"/>
      <c r="Q125" s="51">
        <f t="shared" si="206"/>
        <v>-250</v>
      </c>
      <c r="R125" s="52">
        <f t="shared" si="206"/>
        <v>-1</v>
      </c>
      <c r="S125" s="50">
        <f t="shared" si="201"/>
        <v>-250</v>
      </c>
      <c r="U125" s="51">
        <v>250</v>
      </c>
      <c r="V125" s="52">
        <v>1</v>
      </c>
      <c r="W125" s="392">
        <f>V125*U125</f>
        <v>250</v>
      </c>
      <c r="X125" s="85"/>
      <c r="Z125" s="423"/>
      <c r="AA125" s="2"/>
      <c r="AB125" s="1"/>
      <c r="AC125" s="1"/>
      <c r="AD125" s="1"/>
      <c r="AE125" s="1"/>
      <c r="AF125" s="1"/>
      <c r="AG125" s="1"/>
      <c r="AH125" s="1"/>
      <c r="AI125" s="1"/>
      <c r="AJ125" s="1"/>
      <c r="AK125" s="1"/>
      <c r="AL125" s="1"/>
      <c r="AM125" s="1"/>
    </row>
    <row r="126" spans="1:39" ht="12" customHeight="1" x14ac:dyDescent="0.2">
      <c r="A126" s="369"/>
      <c r="B126" s="89" t="s">
        <v>138</v>
      </c>
      <c r="C126" s="51"/>
      <c r="D126" s="52"/>
      <c r="E126" s="50">
        <f t="shared" si="202"/>
        <v>0</v>
      </c>
      <c r="G126" s="51"/>
      <c r="H126" s="52"/>
      <c r="I126" s="50">
        <f t="shared" si="203"/>
        <v>0</v>
      </c>
      <c r="J126" s="51"/>
      <c r="K126" s="52"/>
      <c r="L126" s="50">
        <f t="shared" si="204"/>
        <v>0</v>
      </c>
      <c r="M126" s="93">
        <f t="shared" si="205"/>
        <v>0</v>
      </c>
      <c r="N126" s="94">
        <f t="shared" si="205"/>
        <v>0</v>
      </c>
      <c r="O126" s="90">
        <f t="shared" si="205"/>
        <v>0</v>
      </c>
      <c r="P126" s="6"/>
      <c r="Q126" s="51">
        <f t="shared" si="206"/>
        <v>-100</v>
      </c>
      <c r="R126" s="52">
        <f t="shared" si="206"/>
        <v>-1</v>
      </c>
      <c r="S126" s="50">
        <f t="shared" si="201"/>
        <v>-100</v>
      </c>
      <c r="U126" s="51">
        <v>100</v>
      </c>
      <c r="V126" s="52">
        <f>IF(1+ROUND((W183-600)/400,0)=-1,1,1+ROUND((W183-600)/400,0))</f>
        <v>1</v>
      </c>
      <c r="W126" s="392">
        <f>V126*U126</f>
        <v>100</v>
      </c>
      <c r="X126" s="85"/>
      <c r="Z126" s="423"/>
      <c r="AA126" s="2"/>
      <c r="AB126" s="1"/>
      <c r="AC126" s="1"/>
      <c r="AD126" s="1"/>
      <c r="AE126" s="1"/>
      <c r="AF126" s="1" t="e">
        <f>AF124+1</f>
        <v>#REF!</v>
      </c>
      <c r="AG126" s="1">
        <v>214</v>
      </c>
      <c r="AH126" s="1"/>
      <c r="AI126" s="1"/>
      <c r="AJ126" s="1"/>
      <c r="AK126" s="1"/>
      <c r="AL126" s="1"/>
      <c r="AM126" s="1"/>
    </row>
    <row r="127" spans="1:39" ht="12" customHeight="1" x14ac:dyDescent="0.2">
      <c r="A127" s="369"/>
      <c r="B127" s="89" t="s">
        <v>45</v>
      </c>
      <c r="C127" s="51"/>
      <c r="D127" s="52"/>
      <c r="E127" s="50">
        <f t="shared" si="202"/>
        <v>0</v>
      </c>
      <c r="G127" s="51"/>
      <c r="H127" s="52"/>
      <c r="I127" s="50">
        <f t="shared" si="203"/>
        <v>0</v>
      </c>
      <c r="J127" s="51"/>
      <c r="K127" s="52"/>
      <c r="L127" s="50">
        <f t="shared" si="204"/>
        <v>0</v>
      </c>
      <c r="M127" s="93">
        <f t="shared" si="205"/>
        <v>0</v>
      </c>
      <c r="N127" s="94">
        <f t="shared" si="205"/>
        <v>0</v>
      </c>
      <c r="O127" s="90">
        <f t="shared" si="205"/>
        <v>0</v>
      </c>
      <c r="P127" s="6"/>
      <c r="Q127" s="51">
        <f t="shared" si="206"/>
        <v>-100</v>
      </c>
      <c r="R127" s="52">
        <f t="shared" si="206"/>
        <v>0</v>
      </c>
      <c r="S127" s="50">
        <f t="shared" si="201"/>
        <v>0</v>
      </c>
      <c r="U127" s="51">
        <v>100</v>
      </c>
      <c r="V127" s="52">
        <f>ROUNDUP(W183/250,0)</f>
        <v>0</v>
      </c>
      <c r="W127" s="392">
        <f>V127*U127</f>
        <v>0</v>
      </c>
      <c r="X127" s="85"/>
      <c r="Z127" s="423"/>
      <c r="AA127" s="1"/>
      <c r="AB127" s="1"/>
      <c r="AC127" s="1"/>
      <c r="AD127" s="1"/>
      <c r="AE127" s="1"/>
      <c r="AF127" s="1" t="e">
        <f t="shared" si="125"/>
        <v>#REF!</v>
      </c>
      <c r="AG127" s="1">
        <v>214</v>
      </c>
      <c r="AH127" s="1"/>
      <c r="AI127" s="1"/>
      <c r="AJ127" s="1"/>
      <c r="AK127" s="1"/>
      <c r="AL127" s="1"/>
      <c r="AM127" s="1"/>
    </row>
    <row r="128" spans="1:39" s="46" customFormat="1" ht="12" customHeight="1" x14ac:dyDescent="0.2">
      <c r="A128" s="57"/>
      <c r="B128" s="699" t="s">
        <v>22</v>
      </c>
      <c r="C128" s="42"/>
      <c r="D128" s="43"/>
      <c r="E128" s="40">
        <f t="shared" ref="E128" si="207">C128*D128</f>
        <v>0</v>
      </c>
      <c r="F128" s="6"/>
      <c r="G128" s="42"/>
      <c r="H128" s="43"/>
      <c r="I128" s="40">
        <f t="shared" ref="I128" si="208">G128*H128</f>
        <v>0</v>
      </c>
      <c r="J128" s="42"/>
      <c r="K128" s="43"/>
      <c r="L128" s="40">
        <f t="shared" ref="L128" si="209">J128*K128</f>
        <v>0</v>
      </c>
      <c r="M128" s="42">
        <f t="shared" ref="M128" si="210">G128+J128</f>
        <v>0</v>
      </c>
      <c r="N128" s="43">
        <f t="shared" ref="N128" si="211">H128+K128</f>
        <v>0</v>
      </c>
      <c r="O128" s="40">
        <f t="shared" ref="O128" si="212">I128+L128</f>
        <v>0</v>
      </c>
      <c r="P128" s="6"/>
      <c r="Q128" s="42">
        <f t="shared" si="206"/>
        <v>0</v>
      </c>
      <c r="R128" s="43">
        <f t="shared" si="206"/>
        <v>0</v>
      </c>
      <c r="S128" s="40">
        <f t="shared" si="201"/>
        <v>0</v>
      </c>
      <c r="T128" s="6"/>
      <c r="U128" s="42"/>
      <c r="V128" s="58"/>
      <c r="W128" s="44"/>
      <c r="X128" s="756"/>
      <c r="Y128" s="45"/>
      <c r="Z128" s="45"/>
      <c r="AA128" s="1"/>
      <c r="AB128" s="1"/>
      <c r="AC128" s="1"/>
      <c r="AD128" s="1"/>
      <c r="AE128" s="1"/>
      <c r="AF128" s="1" t="e">
        <f t="shared" si="125"/>
        <v>#REF!</v>
      </c>
      <c r="AG128" s="1">
        <v>214</v>
      </c>
      <c r="AH128" s="1"/>
      <c r="AI128" s="1"/>
      <c r="AJ128" s="1"/>
      <c r="AK128" s="1"/>
      <c r="AL128" s="1"/>
      <c r="AM128" s="1"/>
    </row>
    <row r="129" spans="1:39" s="46" customFormat="1" ht="12" customHeight="1" x14ac:dyDescent="0.2">
      <c r="A129" s="57"/>
      <c r="B129" s="699" t="s">
        <v>22</v>
      </c>
      <c r="C129" s="42"/>
      <c r="D129" s="43"/>
      <c r="E129" s="40">
        <f t="shared" ref="E129:E132" si="213">C129*D129</f>
        <v>0</v>
      </c>
      <c r="F129" s="6"/>
      <c r="G129" s="42"/>
      <c r="H129" s="43"/>
      <c r="I129" s="40">
        <f t="shared" ref="I129:I132" si="214">G129*H129</f>
        <v>0</v>
      </c>
      <c r="J129" s="42"/>
      <c r="K129" s="43"/>
      <c r="L129" s="40">
        <f t="shared" ref="L129:L132" si="215">J129*K129</f>
        <v>0</v>
      </c>
      <c r="M129" s="42">
        <f t="shared" ref="M129:M132" si="216">G129+J129</f>
        <v>0</v>
      </c>
      <c r="N129" s="43">
        <f t="shared" ref="N129:N132" si="217">H129+K129</f>
        <v>0</v>
      </c>
      <c r="O129" s="40">
        <f t="shared" ref="O129:O132" si="218">I129+L129</f>
        <v>0</v>
      </c>
      <c r="P129" s="6"/>
      <c r="Q129" s="42">
        <f t="shared" ref="Q129:Q132" si="219">M129-U129</f>
        <v>0</v>
      </c>
      <c r="R129" s="43">
        <f t="shared" ref="R129:R132" si="220">N129-V129</f>
        <v>0</v>
      </c>
      <c r="S129" s="40">
        <f t="shared" ref="S129:S132" si="221">O129-W129</f>
        <v>0</v>
      </c>
      <c r="T129" s="6"/>
      <c r="U129" s="42"/>
      <c r="V129" s="58"/>
      <c r="W129" s="44"/>
      <c r="X129" s="756"/>
      <c r="Y129" s="45"/>
      <c r="Z129" s="45"/>
      <c r="AA129" s="1"/>
      <c r="AB129" s="1"/>
      <c r="AC129" s="1"/>
      <c r="AD129" s="1"/>
      <c r="AE129" s="1"/>
      <c r="AF129" s="1" t="e">
        <f t="shared" si="125"/>
        <v>#REF!</v>
      </c>
      <c r="AG129" s="1">
        <v>214</v>
      </c>
      <c r="AH129" s="1"/>
      <c r="AI129" s="1"/>
      <c r="AJ129" s="1"/>
      <c r="AK129" s="1"/>
      <c r="AL129" s="1"/>
      <c r="AM129" s="1"/>
    </row>
    <row r="130" spans="1:39" s="46" customFormat="1" ht="12" customHeight="1" x14ac:dyDescent="0.2">
      <c r="A130" s="57"/>
      <c r="B130" s="699" t="s">
        <v>22</v>
      </c>
      <c r="C130" s="42"/>
      <c r="D130" s="43"/>
      <c r="E130" s="40">
        <f t="shared" si="213"/>
        <v>0</v>
      </c>
      <c r="F130" s="6"/>
      <c r="G130" s="42"/>
      <c r="H130" s="43"/>
      <c r="I130" s="40">
        <f t="shared" si="214"/>
        <v>0</v>
      </c>
      <c r="J130" s="42"/>
      <c r="K130" s="43"/>
      <c r="L130" s="40">
        <f t="shared" si="215"/>
        <v>0</v>
      </c>
      <c r="M130" s="42">
        <f t="shared" si="216"/>
        <v>0</v>
      </c>
      <c r="N130" s="43">
        <f t="shared" si="217"/>
        <v>0</v>
      </c>
      <c r="O130" s="40">
        <f t="shared" si="218"/>
        <v>0</v>
      </c>
      <c r="P130" s="6"/>
      <c r="Q130" s="42">
        <f t="shared" si="219"/>
        <v>0</v>
      </c>
      <c r="R130" s="43">
        <f t="shared" si="220"/>
        <v>0</v>
      </c>
      <c r="S130" s="40">
        <f t="shared" si="221"/>
        <v>0</v>
      </c>
      <c r="T130" s="6"/>
      <c r="U130" s="42"/>
      <c r="V130" s="58"/>
      <c r="W130" s="44"/>
      <c r="X130" s="756"/>
      <c r="Y130" s="45"/>
      <c r="Z130" s="45"/>
      <c r="AA130" s="1"/>
      <c r="AB130" s="1"/>
      <c r="AC130" s="1"/>
      <c r="AD130" s="1"/>
      <c r="AE130" s="1"/>
      <c r="AF130" s="1" t="e">
        <f t="shared" si="125"/>
        <v>#REF!</v>
      </c>
      <c r="AG130" s="1">
        <v>214</v>
      </c>
      <c r="AH130" s="1"/>
      <c r="AI130" s="1"/>
      <c r="AJ130" s="1"/>
      <c r="AK130" s="1"/>
      <c r="AL130" s="1"/>
      <c r="AM130" s="1"/>
    </row>
    <row r="131" spans="1:39" s="46" customFormat="1" ht="12" customHeight="1" x14ac:dyDescent="0.2">
      <c r="A131" s="57"/>
      <c r="B131" s="699" t="s">
        <v>22</v>
      </c>
      <c r="C131" s="42"/>
      <c r="D131" s="43"/>
      <c r="E131" s="40">
        <f t="shared" si="213"/>
        <v>0</v>
      </c>
      <c r="F131" s="6"/>
      <c r="G131" s="42"/>
      <c r="H131" s="43"/>
      <c r="I131" s="40">
        <f t="shared" si="214"/>
        <v>0</v>
      </c>
      <c r="J131" s="42"/>
      <c r="K131" s="43"/>
      <c r="L131" s="40">
        <f t="shared" si="215"/>
        <v>0</v>
      </c>
      <c r="M131" s="42">
        <f t="shared" si="216"/>
        <v>0</v>
      </c>
      <c r="N131" s="43">
        <f t="shared" si="217"/>
        <v>0</v>
      </c>
      <c r="O131" s="40">
        <f t="shared" si="218"/>
        <v>0</v>
      </c>
      <c r="P131" s="6"/>
      <c r="Q131" s="42">
        <f t="shared" si="219"/>
        <v>0</v>
      </c>
      <c r="R131" s="43">
        <f t="shared" si="220"/>
        <v>0</v>
      </c>
      <c r="S131" s="40">
        <f t="shared" si="221"/>
        <v>0</v>
      </c>
      <c r="T131" s="6"/>
      <c r="U131" s="42"/>
      <c r="V131" s="58"/>
      <c r="W131" s="44"/>
      <c r="X131" s="756"/>
      <c r="Y131" s="45"/>
      <c r="Z131" s="45"/>
      <c r="AA131" s="1"/>
      <c r="AB131" s="1"/>
      <c r="AC131" s="1"/>
      <c r="AD131" s="1"/>
      <c r="AE131" s="1"/>
      <c r="AF131" s="1" t="e">
        <f t="shared" si="125"/>
        <v>#REF!</v>
      </c>
      <c r="AG131" s="1">
        <v>214</v>
      </c>
      <c r="AH131" s="1"/>
      <c r="AI131" s="1"/>
      <c r="AJ131" s="1"/>
      <c r="AK131" s="1"/>
      <c r="AL131" s="1"/>
      <c r="AM131" s="1"/>
    </row>
    <row r="132" spans="1:39" s="46" customFormat="1" ht="12" customHeight="1" x14ac:dyDescent="0.2">
      <c r="A132" s="57"/>
      <c r="B132" s="699" t="s">
        <v>22</v>
      </c>
      <c r="C132" s="42"/>
      <c r="D132" s="43"/>
      <c r="E132" s="40">
        <f t="shared" si="213"/>
        <v>0</v>
      </c>
      <c r="F132" s="6"/>
      <c r="G132" s="42"/>
      <c r="H132" s="43"/>
      <c r="I132" s="40">
        <f t="shared" si="214"/>
        <v>0</v>
      </c>
      <c r="J132" s="42"/>
      <c r="K132" s="43"/>
      <c r="L132" s="40">
        <f t="shared" si="215"/>
        <v>0</v>
      </c>
      <c r="M132" s="42">
        <f t="shared" si="216"/>
        <v>0</v>
      </c>
      <c r="N132" s="43">
        <f t="shared" si="217"/>
        <v>0</v>
      </c>
      <c r="O132" s="40">
        <f t="shared" si="218"/>
        <v>0</v>
      </c>
      <c r="P132" s="6"/>
      <c r="Q132" s="42">
        <f t="shared" si="219"/>
        <v>0</v>
      </c>
      <c r="R132" s="43">
        <f t="shared" si="220"/>
        <v>0</v>
      </c>
      <c r="S132" s="40">
        <f t="shared" si="221"/>
        <v>0</v>
      </c>
      <c r="T132" s="6"/>
      <c r="U132" s="42"/>
      <c r="V132" s="58"/>
      <c r="W132" s="44"/>
      <c r="X132" s="756"/>
      <c r="Y132" s="45"/>
      <c r="Z132" s="45"/>
      <c r="AA132" s="1"/>
      <c r="AB132" s="1"/>
      <c r="AC132" s="1"/>
      <c r="AD132" s="1"/>
      <c r="AE132" s="1"/>
      <c r="AF132" s="1" t="e">
        <f t="shared" si="125"/>
        <v>#REF!</v>
      </c>
      <c r="AG132" s="1">
        <v>214</v>
      </c>
      <c r="AH132" s="1"/>
      <c r="AI132" s="1"/>
      <c r="AJ132" s="1"/>
      <c r="AK132" s="1"/>
      <c r="AL132" s="1"/>
      <c r="AM132" s="1"/>
    </row>
    <row r="133" spans="1:39" ht="12" customHeight="1" x14ac:dyDescent="0.2">
      <c r="A133" s="265"/>
      <c r="B133" s="60"/>
      <c r="C133" s="244"/>
      <c r="D133" s="268"/>
      <c r="E133" s="267"/>
      <c r="G133" s="244"/>
      <c r="H133" s="268"/>
      <c r="I133" s="267"/>
      <c r="J133" s="244"/>
      <c r="K133" s="268"/>
      <c r="L133" s="267"/>
      <c r="M133" s="244"/>
      <c r="N133" s="268"/>
      <c r="O133" s="267"/>
      <c r="P133" s="6"/>
      <c r="Q133" s="269"/>
      <c r="R133" s="6"/>
      <c r="S133" s="61"/>
      <c r="U133" s="244"/>
      <c r="V133" s="268"/>
      <c r="W133" s="267"/>
      <c r="X133" s="245"/>
      <c r="Z133" s="423"/>
      <c r="AA133" s="1"/>
      <c r="AB133" s="1"/>
      <c r="AC133" s="1"/>
      <c r="AD133" s="1"/>
      <c r="AE133" s="1"/>
      <c r="AF133" s="1" t="e">
        <f t="shared" si="125"/>
        <v>#REF!</v>
      </c>
      <c r="AG133" s="1">
        <v>214</v>
      </c>
      <c r="AH133" s="1"/>
      <c r="AI133" s="1"/>
      <c r="AJ133" s="1"/>
      <c r="AK133" s="1"/>
      <c r="AL133" s="1"/>
      <c r="AM133" s="1"/>
    </row>
    <row r="134" spans="1:39" s="145" customFormat="1" ht="18" customHeight="1" x14ac:dyDescent="0.2">
      <c r="A134" s="792" t="s">
        <v>46</v>
      </c>
      <c r="B134" s="815"/>
      <c r="C134" s="556"/>
      <c r="D134" s="559"/>
      <c r="E134" s="28">
        <f>SUM(E135:E156)</f>
        <v>0</v>
      </c>
      <c r="F134" s="15"/>
      <c r="G134" s="556"/>
      <c r="H134" s="559"/>
      <c r="I134" s="28">
        <f>SUM(I135:I156)</f>
        <v>0</v>
      </c>
      <c r="J134" s="556"/>
      <c r="K134" s="559"/>
      <c r="L134" s="28">
        <f>SUM(L135:L156)</f>
        <v>0</v>
      </c>
      <c r="M134" s="556"/>
      <c r="N134" s="559"/>
      <c r="O134" s="28">
        <f>SUM(O135:O156)</f>
        <v>0</v>
      </c>
      <c r="P134" s="29"/>
      <c r="Q134" s="556"/>
      <c r="R134" s="558"/>
      <c r="S134" s="28">
        <f t="shared" ref="S134:S151" si="222">O134-W134</f>
        <v>-2920</v>
      </c>
      <c r="T134" s="15"/>
      <c r="U134" s="556"/>
      <c r="V134" s="559"/>
      <c r="W134" s="28">
        <f>SUM(W135:W156)</f>
        <v>2920</v>
      </c>
      <c r="X134" s="30"/>
      <c r="Z134" s="425"/>
      <c r="AA134" s="1"/>
      <c r="AB134" s="1"/>
      <c r="AC134" s="1"/>
      <c r="AD134" s="1"/>
      <c r="AE134" s="1"/>
      <c r="AF134" s="1" t="e">
        <f t="shared" si="125"/>
        <v>#REF!</v>
      </c>
      <c r="AG134" s="1">
        <v>214</v>
      </c>
      <c r="AH134" s="1"/>
      <c r="AI134" s="1"/>
      <c r="AJ134" s="1"/>
      <c r="AK134" s="1"/>
      <c r="AL134" s="1"/>
      <c r="AM134" s="1"/>
    </row>
    <row r="135" spans="1:39" ht="12" customHeight="1" x14ac:dyDescent="0.2">
      <c r="A135" s="369"/>
      <c r="B135" s="89" t="s">
        <v>47</v>
      </c>
      <c r="C135" s="93"/>
      <c r="D135" s="94"/>
      <c r="E135" s="50">
        <f t="shared" ref="E135:E150" si="223">C135*D135</f>
        <v>0</v>
      </c>
      <c r="G135" s="93"/>
      <c r="H135" s="94"/>
      <c r="I135" s="50">
        <f t="shared" ref="I135:I150" si="224">G135*H135</f>
        <v>0</v>
      </c>
      <c r="J135" s="93"/>
      <c r="K135" s="94"/>
      <c r="L135" s="50">
        <f t="shared" ref="L135:L150" si="225">J135*K135</f>
        <v>0</v>
      </c>
      <c r="M135" s="93">
        <f t="shared" ref="M135:O150" si="226">G135+J135</f>
        <v>0</v>
      </c>
      <c r="N135" s="94">
        <f t="shared" si="226"/>
        <v>0</v>
      </c>
      <c r="O135" s="90">
        <f t="shared" si="226"/>
        <v>0</v>
      </c>
      <c r="P135" s="6"/>
      <c r="Q135" s="51">
        <f t="shared" ref="Q135:Q151" si="227">M135-U135</f>
        <v>-300</v>
      </c>
      <c r="R135" s="52">
        <f t="shared" ref="R135:R151" si="228">N135-V135</f>
        <v>-1</v>
      </c>
      <c r="S135" s="50">
        <f t="shared" si="222"/>
        <v>-300</v>
      </c>
      <c r="U135" s="93">
        <f>IF(W183&lt;600,300,300+(W183-600)*0.5)</f>
        <v>300</v>
      </c>
      <c r="V135" s="94">
        <v>1</v>
      </c>
      <c r="W135" s="392">
        <f t="shared" ref="W135:W144" si="229">V135*U135</f>
        <v>300</v>
      </c>
      <c r="X135" s="434"/>
      <c r="Z135" s="423"/>
      <c r="AA135" s="1"/>
      <c r="AB135" s="1"/>
      <c r="AC135" s="1"/>
      <c r="AD135" s="1"/>
      <c r="AE135" s="1"/>
      <c r="AF135" s="1" t="e">
        <f t="shared" si="125"/>
        <v>#REF!</v>
      </c>
      <c r="AG135" s="1">
        <v>212</v>
      </c>
      <c r="AH135" s="1"/>
      <c r="AI135" s="1"/>
      <c r="AJ135" s="1"/>
      <c r="AK135" s="1"/>
      <c r="AL135" s="1"/>
      <c r="AM135" s="1"/>
    </row>
    <row r="136" spans="1:39" ht="12" customHeight="1" x14ac:dyDescent="0.2">
      <c r="A136" s="369"/>
      <c r="B136" s="89" t="s">
        <v>48</v>
      </c>
      <c r="C136" s="51"/>
      <c r="D136" s="52"/>
      <c r="E136" s="50">
        <f t="shared" si="223"/>
        <v>0</v>
      </c>
      <c r="G136" s="51"/>
      <c r="H136" s="52"/>
      <c r="I136" s="50">
        <f t="shared" si="224"/>
        <v>0</v>
      </c>
      <c r="J136" s="51"/>
      <c r="K136" s="52"/>
      <c r="L136" s="50">
        <f t="shared" si="225"/>
        <v>0</v>
      </c>
      <c r="M136" s="93">
        <f t="shared" si="226"/>
        <v>0</v>
      </c>
      <c r="N136" s="94">
        <f t="shared" si="226"/>
        <v>0</v>
      </c>
      <c r="O136" s="90">
        <f t="shared" si="226"/>
        <v>0</v>
      </c>
      <c r="P136" s="6"/>
      <c r="Q136" s="51">
        <f t="shared" si="227"/>
        <v>-100</v>
      </c>
      <c r="R136" s="52">
        <f t="shared" si="228"/>
        <v>-1</v>
      </c>
      <c r="S136" s="50">
        <f t="shared" si="222"/>
        <v>-100</v>
      </c>
      <c r="U136" s="51">
        <v>100</v>
      </c>
      <c r="V136" s="52">
        <v>1</v>
      </c>
      <c r="W136" s="392">
        <f t="shared" si="229"/>
        <v>100</v>
      </c>
      <c r="X136" s="85"/>
      <c r="Z136" s="423"/>
      <c r="AA136" s="1"/>
      <c r="AB136" s="1"/>
      <c r="AC136" s="1"/>
      <c r="AD136" s="1"/>
      <c r="AE136" s="1"/>
      <c r="AF136" s="1" t="e">
        <f t="shared" ref="AF136:AF199" si="230">AF135+1</f>
        <v>#REF!</v>
      </c>
      <c r="AG136" s="1">
        <v>212</v>
      </c>
      <c r="AH136" s="1"/>
      <c r="AI136" s="1"/>
      <c r="AJ136" s="1"/>
      <c r="AK136" s="1"/>
      <c r="AL136" s="1"/>
      <c r="AM136" s="1"/>
    </row>
    <row r="137" spans="1:39" ht="12" customHeight="1" x14ac:dyDescent="0.2">
      <c r="A137" s="369"/>
      <c r="B137" s="89" t="s">
        <v>268</v>
      </c>
      <c r="C137" s="51"/>
      <c r="D137" s="52"/>
      <c r="E137" s="50">
        <f t="shared" si="223"/>
        <v>0</v>
      </c>
      <c r="G137" s="51"/>
      <c r="H137" s="52"/>
      <c r="I137" s="50">
        <f t="shared" si="224"/>
        <v>0</v>
      </c>
      <c r="J137" s="51"/>
      <c r="K137" s="52"/>
      <c r="L137" s="50">
        <f t="shared" si="225"/>
        <v>0</v>
      </c>
      <c r="M137" s="93">
        <f t="shared" si="226"/>
        <v>0</v>
      </c>
      <c r="N137" s="94">
        <f t="shared" si="226"/>
        <v>0</v>
      </c>
      <c r="O137" s="90">
        <f t="shared" si="226"/>
        <v>0</v>
      </c>
      <c r="P137" s="6"/>
      <c r="Q137" s="51">
        <f t="shared" si="227"/>
        <v>-200</v>
      </c>
      <c r="R137" s="52">
        <f t="shared" si="228"/>
        <v>-1</v>
      </c>
      <c r="S137" s="50">
        <f t="shared" si="222"/>
        <v>-200</v>
      </c>
      <c r="U137" s="51">
        <v>200</v>
      </c>
      <c r="V137" s="52">
        <v>1</v>
      </c>
      <c r="W137" s="392">
        <f t="shared" si="229"/>
        <v>200</v>
      </c>
      <c r="X137" s="85"/>
      <c r="Z137" s="423"/>
      <c r="AA137" s="1"/>
      <c r="AB137" s="1"/>
      <c r="AC137" s="1"/>
      <c r="AD137" s="1"/>
      <c r="AE137" s="1"/>
      <c r="AF137" s="1" t="e">
        <f t="shared" si="230"/>
        <v>#REF!</v>
      </c>
      <c r="AG137" s="1">
        <v>212</v>
      </c>
      <c r="AH137" s="1"/>
      <c r="AI137" s="1"/>
      <c r="AJ137" s="1"/>
      <c r="AK137" s="1"/>
      <c r="AL137" s="1"/>
      <c r="AM137" s="1"/>
    </row>
    <row r="138" spans="1:39" ht="12" customHeight="1" x14ac:dyDescent="0.2">
      <c r="A138" s="369"/>
      <c r="B138" s="89" t="s">
        <v>49</v>
      </c>
      <c r="C138" s="51"/>
      <c r="D138" s="52"/>
      <c r="E138" s="50">
        <f t="shared" si="223"/>
        <v>0</v>
      </c>
      <c r="G138" s="51"/>
      <c r="H138" s="52"/>
      <c r="I138" s="50">
        <f t="shared" si="224"/>
        <v>0</v>
      </c>
      <c r="J138" s="51"/>
      <c r="K138" s="52"/>
      <c r="L138" s="50">
        <f t="shared" si="225"/>
        <v>0</v>
      </c>
      <c r="M138" s="93">
        <f t="shared" si="226"/>
        <v>0</v>
      </c>
      <c r="N138" s="94">
        <f t="shared" si="226"/>
        <v>0</v>
      </c>
      <c r="O138" s="90">
        <f t="shared" si="226"/>
        <v>0</v>
      </c>
      <c r="P138" s="6"/>
      <c r="Q138" s="51">
        <f t="shared" si="227"/>
        <v>-200</v>
      </c>
      <c r="R138" s="52">
        <f t="shared" si="228"/>
        <v>-1</v>
      </c>
      <c r="S138" s="50">
        <f t="shared" si="222"/>
        <v>-200</v>
      </c>
      <c r="U138" s="51">
        <v>200</v>
      </c>
      <c r="V138" s="52">
        <v>1</v>
      </c>
      <c r="W138" s="392">
        <f t="shared" si="229"/>
        <v>200</v>
      </c>
      <c r="X138" s="85"/>
      <c r="Z138" s="423"/>
      <c r="AA138" s="1"/>
      <c r="AB138" s="1"/>
      <c r="AC138" s="1"/>
      <c r="AD138" s="1"/>
      <c r="AE138" s="1"/>
      <c r="AF138" s="1" t="e">
        <f t="shared" si="230"/>
        <v>#REF!</v>
      </c>
      <c r="AG138" s="1">
        <v>212</v>
      </c>
      <c r="AH138" s="1"/>
      <c r="AI138" s="1"/>
      <c r="AJ138" s="1"/>
      <c r="AK138" s="1"/>
      <c r="AL138" s="1"/>
      <c r="AM138" s="1"/>
    </row>
    <row r="139" spans="1:39" ht="12" customHeight="1" x14ac:dyDescent="0.2">
      <c r="A139" s="369"/>
      <c r="B139" s="89" t="s">
        <v>50</v>
      </c>
      <c r="C139" s="51"/>
      <c r="D139" s="52"/>
      <c r="E139" s="50">
        <f t="shared" si="223"/>
        <v>0</v>
      </c>
      <c r="G139" s="51"/>
      <c r="H139" s="52"/>
      <c r="I139" s="50">
        <f t="shared" si="224"/>
        <v>0</v>
      </c>
      <c r="J139" s="51"/>
      <c r="K139" s="52"/>
      <c r="L139" s="50">
        <f t="shared" si="225"/>
        <v>0</v>
      </c>
      <c r="M139" s="93">
        <f t="shared" si="226"/>
        <v>0</v>
      </c>
      <c r="N139" s="94">
        <f t="shared" si="226"/>
        <v>0</v>
      </c>
      <c r="O139" s="90">
        <f t="shared" si="226"/>
        <v>0</v>
      </c>
      <c r="P139" s="6"/>
      <c r="Q139" s="51">
        <f t="shared" si="227"/>
        <v>-375</v>
      </c>
      <c r="R139" s="52">
        <f t="shared" si="228"/>
        <v>-1</v>
      </c>
      <c r="S139" s="50">
        <f t="shared" si="222"/>
        <v>-375</v>
      </c>
      <c r="U139" s="51">
        <v>375</v>
      </c>
      <c r="V139" s="52">
        <v>1</v>
      </c>
      <c r="W139" s="392">
        <f t="shared" si="229"/>
        <v>375</v>
      </c>
      <c r="X139" s="85"/>
      <c r="Z139" s="423"/>
      <c r="AA139" s="1"/>
      <c r="AB139" s="1"/>
      <c r="AC139" s="1"/>
      <c r="AD139" s="1"/>
      <c r="AE139" s="1"/>
      <c r="AF139" s="1" t="e">
        <f t="shared" si="230"/>
        <v>#REF!</v>
      </c>
      <c r="AG139" s="1">
        <v>212</v>
      </c>
      <c r="AH139" s="1"/>
      <c r="AI139" s="1"/>
      <c r="AJ139" s="1"/>
      <c r="AK139" s="1"/>
      <c r="AL139" s="1"/>
      <c r="AM139" s="1"/>
    </row>
    <row r="140" spans="1:39" ht="12" customHeight="1" x14ac:dyDescent="0.2">
      <c r="A140" s="435"/>
      <c r="B140" s="290" t="s">
        <v>95</v>
      </c>
      <c r="C140" s="51"/>
      <c r="D140" s="52"/>
      <c r="E140" s="50">
        <f t="shared" si="223"/>
        <v>0</v>
      </c>
      <c r="G140" s="51"/>
      <c r="H140" s="52"/>
      <c r="I140" s="50">
        <f t="shared" si="224"/>
        <v>0</v>
      </c>
      <c r="J140" s="51"/>
      <c r="K140" s="52"/>
      <c r="L140" s="50">
        <f t="shared" si="225"/>
        <v>0</v>
      </c>
      <c r="M140" s="93">
        <f t="shared" si="226"/>
        <v>0</v>
      </c>
      <c r="N140" s="94">
        <f t="shared" si="226"/>
        <v>0</v>
      </c>
      <c r="O140" s="90">
        <f t="shared" si="226"/>
        <v>0</v>
      </c>
      <c r="P140" s="6"/>
      <c r="Q140" s="51">
        <f t="shared" si="227"/>
        <v>-125</v>
      </c>
      <c r="R140" s="52">
        <f t="shared" si="228"/>
        <v>-1</v>
      </c>
      <c r="S140" s="50">
        <f t="shared" si="222"/>
        <v>-125</v>
      </c>
      <c r="U140" s="51">
        <v>125</v>
      </c>
      <c r="V140" s="52">
        <v>1</v>
      </c>
      <c r="W140" s="392">
        <f t="shared" si="229"/>
        <v>125</v>
      </c>
      <c r="X140" s="85"/>
      <c r="AA140" s="1"/>
      <c r="AB140" s="1"/>
      <c r="AC140" s="1"/>
      <c r="AD140" s="1"/>
      <c r="AE140" s="1"/>
      <c r="AF140" s="1" t="e">
        <f t="shared" si="230"/>
        <v>#REF!</v>
      </c>
      <c r="AG140" s="1">
        <v>212</v>
      </c>
      <c r="AH140" s="1"/>
      <c r="AI140" s="1"/>
      <c r="AJ140" s="1"/>
      <c r="AK140" s="1"/>
      <c r="AL140" s="1"/>
      <c r="AM140" s="1"/>
    </row>
    <row r="141" spans="1:39" ht="12" customHeight="1" x14ac:dyDescent="0.2">
      <c r="A141" s="435"/>
      <c r="B141" s="290" t="s">
        <v>96</v>
      </c>
      <c r="C141" s="51"/>
      <c r="D141" s="52"/>
      <c r="E141" s="50">
        <f t="shared" si="223"/>
        <v>0</v>
      </c>
      <c r="G141" s="51"/>
      <c r="H141" s="52"/>
      <c r="I141" s="50">
        <f t="shared" si="224"/>
        <v>0</v>
      </c>
      <c r="J141" s="51"/>
      <c r="K141" s="52"/>
      <c r="L141" s="50">
        <f t="shared" si="225"/>
        <v>0</v>
      </c>
      <c r="M141" s="93">
        <f t="shared" si="226"/>
        <v>0</v>
      </c>
      <c r="N141" s="94">
        <f t="shared" si="226"/>
        <v>0</v>
      </c>
      <c r="O141" s="90">
        <f t="shared" si="226"/>
        <v>0</v>
      </c>
      <c r="P141" s="6"/>
      <c r="Q141" s="51">
        <f t="shared" si="227"/>
        <v>-150</v>
      </c>
      <c r="R141" s="52">
        <f t="shared" si="228"/>
        <v>-1</v>
      </c>
      <c r="S141" s="50">
        <f t="shared" si="222"/>
        <v>-150</v>
      </c>
      <c r="U141" s="51">
        <v>150</v>
      </c>
      <c r="V141" s="52">
        <v>1</v>
      </c>
      <c r="W141" s="392">
        <f t="shared" si="229"/>
        <v>150</v>
      </c>
      <c r="X141" s="85"/>
      <c r="AA141" s="1"/>
      <c r="AB141" s="1"/>
      <c r="AC141" s="1"/>
      <c r="AD141" s="1"/>
      <c r="AE141" s="1"/>
      <c r="AF141" s="1" t="e">
        <f t="shared" si="230"/>
        <v>#REF!</v>
      </c>
      <c r="AG141" s="1">
        <v>212</v>
      </c>
      <c r="AH141" s="1"/>
      <c r="AI141" s="1"/>
      <c r="AJ141" s="1"/>
      <c r="AK141" s="1"/>
      <c r="AL141" s="1"/>
      <c r="AM141" s="1"/>
    </row>
    <row r="142" spans="1:39" ht="12" customHeight="1" x14ac:dyDescent="0.2">
      <c r="A142" s="435"/>
      <c r="B142" s="290" t="s">
        <v>97</v>
      </c>
      <c r="C142" s="51"/>
      <c r="D142" s="52"/>
      <c r="E142" s="50">
        <f t="shared" si="223"/>
        <v>0</v>
      </c>
      <c r="G142" s="51"/>
      <c r="H142" s="52"/>
      <c r="I142" s="50">
        <f t="shared" si="224"/>
        <v>0</v>
      </c>
      <c r="J142" s="51"/>
      <c r="K142" s="52"/>
      <c r="L142" s="50">
        <f t="shared" si="225"/>
        <v>0</v>
      </c>
      <c r="M142" s="93">
        <f t="shared" si="226"/>
        <v>0</v>
      </c>
      <c r="N142" s="94">
        <f t="shared" si="226"/>
        <v>0</v>
      </c>
      <c r="O142" s="90">
        <f t="shared" si="226"/>
        <v>0</v>
      </c>
      <c r="P142" s="6"/>
      <c r="Q142" s="51">
        <f t="shared" si="227"/>
        <v>-150</v>
      </c>
      <c r="R142" s="52">
        <f t="shared" si="228"/>
        <v>0</v>
      </c>
      <c r="S142" s="50">
        <f t="shared" si="222"/>
        <v>0</v>
      </c>
      <c r="U142" s="51">
        <v>150</v>
      </c>
      <c r="V142" s="52">
        <f>IF(W183&lt;1000,0,1+ROUNDDOWN((W183-1000)/400,0))</f>
        <v>0</v>
      </c>
      <c r="W142" s="392">
        <f t="shared" si="229"/>
        <v>0</v>
      </c>
      <c r="X142" s="85"/>
      <c r="AA142" s="1"/>
      <c r="AB142" s="1"/>
      <c r="AC142" s="1"/>
      <c r="AD142" s="1"/>
      <c r="AE142" s="1"/>
      <c r="AF142" s="1" t="e">
        <f t="shared" si="230"/>
        <v>#REF!</v>
      </c>
      <c r="AG142" s="1">
        <v>212</v>
      </c>
      <c r="AH142" s="1"/>
      <c r="AI142" s="1"/>
      <c r="AJ142" s="1"/>
      <c r="AK142" s="1"/>
      <c r="AL142" s="1"/>
      <c r="AM142" s="1"/>
    </row>
    <row r="143" spans="1:39" ht="12" customHeight="1" x14ac:dyDescent="0.2">
      <c r="A143" s="435"/>
      <c r="B143" s="290" t="s">
        <v>53</v>
      </c>
      <c r="C143" s="51"/>
      <c r="D143" s="52"/>
      <c r="E143" s="50">
        <f t="shared" si="223"/>
        <v>0</v>
      </c>
      <c r="G143" s="51"/>
      <c r="H143" s="52"/>
      <c r="I143" s="50">
        <f t="shared" si="224"/>
        <v>0</v>
      </c>
      <c r="J143" s="51"/>
      <c r="K143" s="52"/>
      <c r="L143" s="50">
        <f t="shared" si="225"/>
        <v>0</v>
      </c>
      <c r="M143" s="93">
        <f t="shared" si="226"/>
        <v>0</v>
      </c>
      <c r="N143" s="94">
        <f t="shared" si="226"/>
        <v>0</v>
      </c>
      <c r="O143" s="90">
        <f t="shared" si="226"/>
        <v>0</v>
      </c>
      <c r="P143" s="6"/>
      <c r="Q143" s="51">
        <f t="shared" si="227"/>
        <v>-120</v>
      </c>
      <c r="R143" s="52">
        <f t="shared" si="228"/>
        <v>-1</v>
      </c>
      <c r="S143" s="50">
        <f t="shared" si="222"/>
        <v>-120</v>
      </c>
      <c r="U143" s="51">
        <v>120</v>
      </c>
      <c r="V143" s="52">
        <v>1</v>
      </c>
      <c r="W143" s="392">
        <f t="shared" si="229"/>
        <v>120</v>
      </c>
      <c r="X143" s="85"/>
      <c r="AA143" s="1"/>
      <c r="AB143" s="1"/>
      <c r="AC143" s="1"/>
      <c r="AD143" s="1"/>
      <c r="AE143" s="1"/>
      <c r="AF143" s="1" t="e">
        <f t="shared" si="230"/>
        <v>#REF!</v>
      </c>
      <c r="AG143" s="1">
        <v>212</v>
      </c>
      <c r="AH143" s="1"/>
      <c r="AI143" s="1"/>
      <c r="AJ143" s="1"/>
      <c r="AK143" s="1"/>
      <c r="AL143" s="1"/>
      <c r="AM143" s="1"/>
    </row>
    <row r="144" spans="1:39" ht="12" customHeight="1" x14ac:dyDescent="0.2">
      <c r="A144" s="435"/>
      <c r="B144" s="290" t="s">
        <v>54</v>
      </c>
      <c r="C144" s="51"/>
      <c r="D144" s="52"/>
      <c r="E144" s="50">
        <f t="shared" si="223"/>
        <v>0</v>
      </c>
      <c r="G144" s="51"/>
      <c r="H144" s="52"/>
      <c r="I144" s="50">
        <f t="shared" si="224"/>
        <v>0</v>
      </c>
      <c r="J144" s="51"/>
      <c r="K144" s="52"/>
      <c r="L144" s="50">
        <f t="shared" si="225"/>
        <v>0</v>
      </c>
      <c r="M144" s="93">
        <f t="shared" si="226"/>
        <v>0</v>
      </c>
      <c r="N144" s="94">
        <f t="shared" si="226"/>
        <v>0</v>
      </c>
      <c r="O144" s="90">
        <f t="shared" si="226"/>
        <v>0</v>
      </c>
      <c r="P144" s="6"/>
      <c r="Q144" s="51">
        <f t="shared" si="227"/>
        <v>-450</v>
      </c>
      <c r="R144" s="52">
        <f t="shared" si="228"/>
        <v>-1</v>
      </c>
      <c r="S144" s="50">
        <f t="shared" si="222"/>
        <v>-450</v>
      </c>
      <c r="U144" s="51">
        <v>450</v>
      </c>
      <c r="V144" s="52">
        <v>1</v>
      </c>
      <c r="W144" s="392">
        <f t="shared" si="229"/>
        <v>450</v>
      </c>
      <c r="X144" s="85"/>
      <c r="AA144" s="1"/>
      <c r="AB144" s="1"/>
      <c r="AC144" s="1"/>
      <c r="AD144" s="1"/>
      <c r="AE144" s="1"/>
      <c r="AF144" s="1" t="e">
        <f t="shared" si="230"/>
        <v>#REF!</v>
      </c>
      <c r="AG144" s="1">
        <v>212</v>
      </c>
      <c r="AH144" s="1"/>
      <c r="AI144" s="1"/>
      <c r="AJ144" s="1"/>
      <c r="AK144" s="1"/>
      <c r="AL144" s="1"/>
      <c r="AM144" s="1"/>
    </row>
    <row r="145" spans="1:39" ht="12" customHeight="1" x14ac:dyDescent="0.2">
      <c r="A145" s="369"/>
      <c r="B145" s="89" t="s">
        <v>55</v>
      </c>
      <c r="C145" s="51"/>
      <c r="D145" s="52"/>
      <c r="E145" s="50">
        <f t="shared" si="223"/>
        <v>0</v>
      </c>
      <c r="G145" s="51"/>
      <c r="H145" s="52"/>
      <c r="I145" s="50">
        <f t="shared" si="224"/>
        <v>0</v>
      </c>
      <c r="J145" s="51"/>
      <c r="K145" s="52"/>
      <c r="L145" s="50">
        <f t="shared" si="225"/>
        <v>0</v>
      </c>
      <c r="M145" s="93">
        <f t="shared" si="226"/>
        <v>0</v>
      </c>
      <c r="N145" s="94">
        <f t="shared" si="226"/>
        <v>0</v>
      </c>
      <c r="O145" s="90">
        <f t="shared" si="226"/>
        <v>0</v>
      </c>
      <c r="P145" s="6"/>
      <c r="Q145" s="51">
        <f t="shared" si="227"/>
        <v>-150</v>
      </c>
      <c r="R145" s="52">
        <f t="shared" si="228"/>
        <v>0</v>
      </c>
      <c r="S145" s="50">
        <f t="shared" si="222"/>
        <v>0</v>
      </c>
      <c r="U145" s="51">
        <v>150</v>
      </c>
      <c r="V145" s="52">
        <f>ROUNDUP(W183/200,0)</f>
        <v>0</v>
      </c>
      <c r="W145" s="392">
        <f t="shared" ref="W145:W150" si="231">V145*U145</f>
        <v>0</v>
      </c>
      <c r="X145" s="436"/>
      <c r="AA145" s="1"/>
      <c r="AB145" s="1"/>
      <c r="AC145" s="1"/>
      <c r="AD145" s="1"/>
      <c r="AE145" s="1"/>
      <c r="AF145" s="1" t="e">
        <f t="shared" si="230"/>
        <v>#REF!</v>
      </c>
      <c r="AG145" s="1">
        <v>212</v>
      </c>
      <c r="AH145" s="1"/>
      <c r="AI145" s="1"/>
      <c r="AJ145" s="1"/>
      <c r="AK145" s="1"/>
      <c r="AL145" s="1"/>
      <c r="AM145" s="1"/>
    </row>
    <row r="146" spans="1:39" ht="12" customHeight="1" x14ac:dyDescent="0.2">
      <c r="A146" s="369"/>
      <c r="B146" s="89" t="s">
        <v>107</v>
      </c>
      <c r="C146" s="51"/>
      <c r="D146" s="52"/>
      <c r="E146" s="50">
        <f t="shared" si="223"/>
        <v>0</v>
      </c>
      <c r="G146" s="51"/>
      <c r="H146" s="52"/>
      <c r="I146" s="50">
        <f t="shared" si="224"/>
        <v>0</v>
      </c>
      <c r="J146" s="51"/>
      <c r="K146" s="52"/>
      <c r="L146" s="50">
        <f t="shared" si="225"/>
        <v>0</v>
      </c>
      <c r="M146" s="93">
        <f t="shared" si="226"/>
        <v>0</v>
      </c>
      <c r="N146" s="94">
        <f t="shared" si="226"/>
        <v>0</v>
      </c>
      <c r="O146" s="90">
        <f t="shared" si="226"/>
        <v>0</v>
      </c>
      <c r="P146" s="6"/>
      <c r="Q146" s="51">
        <f t="shared" si="227"/>
        <v>-100</v>
      </c>
      <c r="R146" s="52">
        <f t="shared" si="228"/>
        <v>-1</v>
      </c>
      <c r="S146" s="50">
        <f t="shared" si="222"/>
        <v>-100</v>
      </c>
      <c r="U146" s="51">
        <v>100</v>
      </c>
      <c r="V146" s="52">
        <v>1</v>
      </c>
      <c r="W146" s="392">
        <f t="shared" si="231"/>
        <v>100</v>
      </c>
      <c r="X146" s="85"/>
      <c r="Y146" s="412"/>
      <c r="AA146" s="1"/>
      <c r="AB146" s="1"/>
      <c r="AC146" s="1"/>
      <c r="AD146" s="1"/>
      <c r="AE146" s="1"/>
      <c r="AF146" s="1" t="e">
        <f t="shared" si="230"/>
        <v>#REF!</v>
      </c>
      <c r="AG146" s="1">
        <v>212</v>
      </c>
      <c r="AH146" s="1"/>
      <c r="AI146" s="1"/>
      <c r="AJ146" s="1"/>
      <c r="AK146" s="1"/>
      <c r="AL146" s="1"/>
      <c r="AM146" s="1"/>
    </row>
    <row r="147" spans="1:39" ht="12" customHeight="1" x14ac:dyDescent="0.2">
      <c r="A147" s="369"/>
      <c r="B147" s="89" t="s">
        <v>56</v>
      </c>
      <c r="C147" s="51"/>
      <c r="D147" s="52"/>
      <c r="E147" s="50">
        <f t="shared" si="223"/>
        <v>0</v>
      </c>
      <c r="G147" s="51"/>
      <c r="H147" s="52"/>
      <c r="I147" s="50">
        <f t="shared" si="224"/>
        <v>0</v>
      </c>
      <c r="J147" s="51"/>
      <c r="K147" s="52"/>
      <c r="L147" s="50">
        <f t="shared" si="225"/>
        <v>0</v>
      </c>
      <c r="M147" s="93">
        <f t="shared" si="226"/>
        <v>0</v>
      </c>
      <c r="N147" s="94">
        <f t="shared" si="226"/>
        <v>0</v>
      </c>
      <c r="O147" s="90">
        <f t="shared" si="226"/>
        <v>0</v>
      </c>
      <c r="P147" s="6"/>
      <c r="Q147" s="51">
        <f t="shared" si="227"/>
        <v>-100</v>
      </c>
      <c r="R147" s="52">
        <f t="shared" si="228"/>
        <v>-1</v>
      </c>
      <c r="S147" s="50">
        <f t="shared" si="222"/>
        <v>-100</v>
      </c>
      <c r="U147" s="51">
        <v>100</v>
      </c>
      <c r="V147" s="52">
        <v>1</v>
      </c>
      <c r="W147" s="392">
        <f t="shared" si="231"/>
        <v>100</v>
      </c>
      <c r="X147" s="85"/>
      <c r="AA147" s="1"/>
      <c r="AB147" s="1"/>
      <c r="AC147" s="1"/>
      <c r="AD147" s="1"/>
      <c r="AE147" s="1"/>
      <c r="AF147" s="1" t="e">
        <f t="shared" si="230"/>
        <v>#REF!</v>
      </c>
      <c r="AG147" s="1">
        <v>212</v>
      </c>
      <c r="AH147" s="1"/>
      <c r="AI147" s="1"/>
      <c r="AJ147" s="1"/>
      <c r="AK147" s="1"/>
      <c r="AL147" s="1"/>
      <c r="AM147" s="1"/>
    </row>
    <row r="148" spans="1:39" ht="12" customHeight="1" x14ac:dyDescent="0.2">
      <c r="A148" s="369"/>
      <c r="B148" s="89" t="s">
        <v>139</v>
      </c>
      <c r="C148" s="410"/>
      <c r="D148" s="104"/>
      <c r="E148" s="50">
        <f t="shared" si="223"/>
        <v>0</v>
      </c>
      <c r="G148" s="51"/>
      <c r="H148" s="52"/>
      <c r="I148" s="50">
        <f t="shared" si="224"/>
        <v>0</v>
      </c>
      <c r="J148" s="51"/>
      <c r="K148" s="52"/>
      <c r="L148" s="50">
        <f t="shared" si="225"/>
        <v>0</v>
      </c>
      <c r="M148" s="93">
        <f t="shared" si="226"/>
        <v>0</v>
      </c>
      <c r="N148" s="94">
        <f t="shared" si="226"/>
        <v>0</v>
      </c>
      <c r="O148" s="90">
        <f t="shared" si="226"/>
        <v>0</v>
      </c>
      <c r="P148" s="6"/>
      <c r="Q148" s="51">
        <f t="shared" si="227"/>
        <v>-300</v>
      </c>
      <c r="R148" s="52">
        <f t="shared" si="228"/>
        <v>-1</v>
      </c>
      <c r="S148" s="50">
        <f t="shared" si="222"/>
        <v>-300</v>
      </c>
      <c r="U148" s="51">
        <f>IF(W183&lt;600,300,300+(W183-600)*0.25)</f>
        <v>300</v>
      </c>
      <c r="V148" s="52">
        <v>1</v>
      </c>
      <c r="W148" s="392">
        <f t="shared" si="231"/>
        <v>300</v>
      </c>
      <c r="X148" s="85"/>
      <c r="AA148" s="1"/>
      <c r="AB148" s="1"/>
      <c r="AC148" s="1"/>
      <c r="AD148" s="1"/>
      <c r="AE148" s="1"/>
      <c r="AF148" s="1" t="e">
        <f t="shared" si="230"/>
        <v>#REF!</v>
      </c>
      <c r="AG148" s="1">
        <v>212</v>
      </c>
      <c r="AH148" s="1"/>
      <c r="AI148" s="1"/>
      <c r="AJ148" s="1"/>
      <c r="AK148" s="1"/>
      <c r="AL148" s="1"/>
      <c r="AM148" s="1"/>
    </row>
    <row r="149" spans="1:39" ht="12" customHeight="1" x14ac:dyDescent="0.2">
      <c r="A149" s="47"/>
      <c r="B149" s="89" t="s">
        <v>49</v>
      </c>
      <c r="C149" s="410"/>
      <c r="D149" s="104"/>
      <c r="E149" s="50">
        <f t="shared" si="223"/>
        <v>0</v>
      </c>
      <c r="G149" s="410"/>
      <c r="H149" s="104"/>
      <c r="I149" s="50">
        <f t="shared" si="224"/>
        <v>0</v>
      </c>
      <c r="J149" s="410"/>
      <c r="K149" s="104"/>
      <c r="L149" s="50">
        <f t="shared" si="225"/>
        <v>0</v>
      </c>
      <c r="M149" s="93">
        <f t="shared" si="226"/>
        <v>0</v>
      </c>
      <c r="N149" s="94">
        <f t="shared" si="226"/>
        <v>0</v>
      </c>
      <c r="O149" s="90">
        <f t="shared" si="226"/>
        <v>0</v>
      </c>
      <c r="P149" s="6"/>
      <c r="Q149" s="51">
        <f t="shared" si="227"/>
        <v>-100</v>
      </c>
      <c r="R149" s="52">
        <f t="shared" si="228"/>
        <v>-1</v>
      </c>
      <c r="S149" s="50">
        <f t="shared" si="222"/>
        <v>-100</v>
      </c>
      <c r="U149" s="51">
        <f>IF(W183&lt;600,100,100+(W183-600)*0.125)</f>
        <v>100</v>
      </c>
      <c r="V149" s="52">
        <v>1</v>
      </c>
      <c r="W149" s="392">
        <f t="shared" si="231"/>
        <v>100</v>
      </c>
      <c r="X149" s="85"/>
      <c r="AA149" s="1"/>
      <c r="AB149" s="1"/>
      <c r="AC149" s="1"/>
      <c r="AD149" s="1"/>
      <c r="AE149" s="1"/>
      <c r="AF149" s="1" t="e">
        <f t="shared" si="230"/>
        <v>#REF!</v>
      </c>
      <c r="AG149" s="1">
        <v>212</v>
      </c>
      <c r="AH149" s="1"/>
      <c r="AI149" s="1"/>
      <c r="AJ149" s="1"/>
      <c r="AK149" s="1"/>
      <c r="AL149" s="1"/>
      <c r="AM149" s="1"/>
    </row>
    <row r="150" spans="1:39" ht="12" customHeight="1" x14ac:dyDescent="0.2">
      <c r="A150" s="437"/>
      <c r="B150" s="48" t="s">
        <v>57</v>
      </c>
      <c r="C150" s="105"/>
      <c r="D150" s="52"/>
      <c r="E150" s="50">
        <f t="shared" si="223"/>
        <v>0</v>
      </c>
      <c r="G150" s="105"/>
      <c r="H150" s="52"/>
      <c r="I150" s="50">
        <f t="shared" si="224"/>
        <v>0</v>
      </c>
      <c r="J150" s="105"/>
      <c r="K150" s="52"/>
      <c r="L150" s="50">
        <f t="shared" si="225"/>
        <v>0</v>
      </c>
      <c r="M150" s="93">
        <f t="shared" si="226"/>
        <v>0</v>
      </c>
      <c r="N150" s="94">
        <f t="shared" si="226"/>
        <v>0</v>
      </c>
      <c r="O150" s="90">
        <f t="shared" si="226"/>
        <v>0</v>
      </c>
      <c r="P150" s="6"/>
      <c r="Q150" s="51">
        <f t="shared" si="227"/>
        <v>-300</v>
      </c>
      <c r="R150" s="52">
        <f t="shared" si="228"/>
        <v>-1</v>
      </c>
      <c r="S150" s="50">
        <f t="shared" si="222"/>
        <v>-300</v>
      </c>
      <c r="U150" s="105">
        <f>IF(W183&lt;600,300,300+(W183-600)*0.5)</f>
        <v>300</v>
      </c>
      <c r="V150" s="52">
        <v>1</v>
      </c>
      <c r="W150" s="392">
        <f t="shared" si="231"/>
        <v>300</v>
      </c>
      <c r="X150" s="85"/>
      <c r="AA150" s="1"/>
      <c r="AB150" s="1"/>
      <c r="AC150" s="1"/>
      <c r="AD150" s="1"/>
      <c r="AE150" s="1"/>
      <c r="AF150" s="1" t="e">
        <f t="shared" si="230"/>
        <v>#REF!</v>
      </c>
      <c r="AG150" s="1">
        <v>212</v>
      </c>
      <c r="AH150" s="1"/>
      <c r="AI150" s="1"/>
      <c r="AJ150" s="1"/>
      <c r="AK150" s="1"/>
      <c r="AL150" s="1"/>
      <c r="AM150" s="1"/>
    </row>
    <row r="151" spans="1:39" s="46" customFormat="1" ht="12" customHeight="1" x14ac:dyDescent="0.2">
      <c r="A151" s="57"/>
      <c r="B151" s="699" t="s">
        <v>22</v>
      </c>
      <c r="C151" s="42"/>
      <c r="D151" s="43"/>
      <c r="E151" s="40">
        <f t="shared" ref="E151" si="232">C151*D151</f>
        <v>0</v>
      </c>
      <c r="F151" s="6"/>
      <c r="G151" s="42"/>
      <c r="H151" s="43"/>
      <c r="I151" s="40">
        <f t="shared" ref="I151" si="233">G151*H151</f>
        <v>0</v>
      </c>
      <c r="J151" s="42"/>
      <c r="K151" s="43"/>
      <c r="L151" s="40">
        <f t="shared" ref="L151" si="234">J151*K151</f>
        <v>0</v>
      </c>
      <c r="M151" s="42">
        <f t="shared" ref="M151" si="235">G151+J151</f>
        <v>0</v>
      </c>
      <c r="N151" s="43">
        <f t="shared" ref="N151" si="236">H151+K151</f>
        <v>0</v>
      </c>
      <c r="O151" s="40">
        <f t="shared" ref="O151" si="237">I151+L151</f>
        <v>0</v>
      </c>
      <c r="P151" s="6"/>
      <c r="Q151" s="42">
        <f t="shared" si="227"/>
        <v>0</v>
      </c>
      <c r="R151" s="43">
        <f t="shared" si="228"/>
        <v>0</v>
      </c>
      <c r="S151" s="40">
        <f t="shared" si="222"/>
        <v>0</v>
      </c>
      <c r="T151" s="6"/>
      <c r="U151" s="42"/>
      <c r="V151" s="58"/>
      <c r="W151" s="44"/>
      <c r="X151" s="756"/>
      <c r="Y151" s="45"/>
      <c r="Z151" s="45"/>
      <c r="AA151" s="1"/>
      <c r="AB151" s="1"/>
      <c r="AC151" s="1"/>
      <c r="AD151" s="1"/>
      <c r="AE151" s="1"/>
      <c r="AF151" s="1" t="e">
        <f t="shared" si="230"/>
        <v>#REF!</v>
      </c>
      <c r="AG151" s="1">
        <v>212</v>
      </c>
      <c r="AH151" s="1"/>
      <c r="AI151" s="1"/>
      <c r="AJ151" s="1"/>
      <c r="AK151" s="1"/>
      <c r="AL151" s="1"/>
      <c r="AM151" s="1"/>
    </row>
    <row r="152" spans="1:39" s="46" customFormat="1" ht="12" customHeight="1" x14ac:dyDescent="0.2">
      <c r="A152" s="57"/>
      <c r="B152" s="699" t="s">
        <v>22</v>
      </c>
      <c r="C152" s="42"/>
      <c r="D152" s="43"/>
      <c r="E152" s="40">
        <f t="shared" ref="E152:E155" si="238">C152*D152</f>
        <v>0</v>
      </c>
      <c r="F152" s="6"/>
      <c r="G152" s="42"/>
      <c r="H152" s="43"/>
      <c r="I152" s="40">
        <f t="shared" ref="I152:I155" si="239">G152*H152</f>
        <v>0</v>
      </c>
      <c r="J152" s="42"/>
      <c r="K152" s="43"/>
      <c r="L152" s="40">
        <f t="shared" ref="L152:L155" si="240">J152*K152</f>
        <v>0</v>
      </c>
      <c r="M152" s="42">
        <f t="shared" ref="M152:M155" si="241">G152+J152</f>
        <v>0</v>
      </c>
      <c r="N152" s="43">
        <f t="shared" ref="N152:N155" si="242">H152+K152</f>
        <v>0</v>
      </c>
      <c r="O152" s="40">
        <f t="shared" ref="O152:O155" si="243">I152+L152</f>
        <v>0</v>
      </c>
      <c r="P152" s="6"/>
      <c r="Q152" s="42">
        <f t="shared" ref="Q152:Q155" si="244">M152-U152</f>
        <v>0</v>
      </c>
      <c r="R152" s="43">
        <f t="shared" ref="R152:R155" si="245">N152-V152</f>
        <v>0</v>
      </c>
      <c r="S152" s="40">
        <f t="shared" ref="S152:S155" si="246">O152-W152</f>
        <v>0</v>
      </c>
      <c r="T152" s="6"/>
      <c r="U152" s="42"/>
      <c r="V152" s="58"/>
      <c r="W152" s="44"/>
      <c r="X152" s="756"/>
      <c r="Y152" s="45"/>
      <c r="Z152" s="45"/>
      <c r="AA152" s="1"/>
      <c r="AB152" s="1"/>
      <c r="AC152" s="1"/>
      <c r="AD152" s="1"/>
      <c r="AE152" s="1"/>
      <c r="AF152" s="1" t="e">
        <f t="shared" si="230"/>
        <v>#REF!</v>
      </c>
      <c r="AG152" s="1">
        <v>212</v>
      </c>
      <c r="AH152" s="1"/>
      <c r="AI152" s="1"/>
      <c r="AJ152" s="1"/>
      <c r="AK152" s="1"/>
      <c r="AL152" s="1"/>
      <c r="AM152" s="1"/>
    </row>
    <row r="153" spans="1:39" s="46" customFormat="1" ht="12" customHeight="1" x14ac:dyDescent="0.2">
      <c r="A153" s="57"/>
      <c r="B153" s="699" t="s">
        <v>22</v>
      </c>
      <c r="C153" s="42"/>
      <c r="D153" s="43"/>
      <c r="E153" s="40">
        <f t="shared" si="238"/>
        <v>0</v>
      </c>
      <c r="F153" s="6"/>
      <c r="G153" s="42"/>
      <c r="H153" s="43"/>
      <c r="I153" s="40">
        <f t="shared" si="239"/>
        <v>0</v>
      </c>
      <c r="J153" s="42"/>
      <c r="K153" s="43"/>
      <c r="L153" s="40">
        <f t="shared" si="240"/>
        <v>0</v>
      </c>
      <c r="M153" s="42">
        <f t="shared" si="241"/>
        <v>0</v>
      </c>
      <c r="N153" s="43">
        <f t="shared" si="242"/>
        <v>0</v>
      </c>
      <c r="O153" s="40">
        <f t="shared" si="243"/>
        <v>0</v>
      </c>
      <c r="P153" s="6"/>
      <c r="Q153" s="42">
        <f t="shared" si="244"/>
        <v>0</v>
      </c>
      <c r="R153" s="43">
        <f t="shared" si="245"/>
        <v>0</v>
      </c>
      <c r="S153" s="40">
        <f t="shared" si="246"/>
        <v>0</v>
      </c>
      <c r="T153" s="6"/>
      <c r="U153" s="42"/>
      <c r="V153" s="58"/>
      <c r="W153" s="44"/>
      <c r="X153" s="756"/>
      <c r="Y153" s="45"/>
      <c r="Z153" s="45"/>
      <c r="AA153" s="1"/>
      <c r="AB153" s="1"/>
      <c r="AC153" s="1"/>
      <c r="AD153" s="1"/>
      <c r="AE153" s="1"/>
      <c r="AF153" s="1" t="e">
        <f t="shared" si="230"/>
        <v>#REF!</v>
      </c>
      <c r="AG153" s="1">
        <v>212</v>
      </c>
      <c r="AH153" s="1"/>
      <c r="AI153" s="1"/>
      <c r="AJ153" s="1"/>
      <c r="AK153" s="1"/>
      <c r="AL153" s="1"/>
      <c r="AM153" s="1"/>
    </row>
    <row r="154" spans="1:39" s="46" customFormat="1" ht="12" customHeight="1" x14ac:dyDescent="0.2">
      <c r="A154" s="57"/>
      <c r="B154" s="699" t="s">
        <v>22</v>
      </c>
      <c r="C154" s="42"/>
      <c r="D154" s="43"/>
      <c r="E154" s="40">
        <f t="shared" si="238"/>
        <v>0</v>
      </c>
      <c r="F154" s="6"/>
      <c r="G154" s="42"/>
      <c r="H154" s="43"/>
      <c r="I154" s="40">
        <f t="shared" si="239"/>
        <v>0</v>
      </c>
      <c r="J154" s="42"/>
      <c r="K154" s="43"/>
      <c r="L154" s="40">
        <f t="shared" si="240"/>
        <v>0</v>
      </c>
      <c r="M154" s="42">
        <f t="shared" si="241"/>
        <v>0</v>
      </c>
      <c r="N154" s="43">
        <f t="shared" si="242"/>
        <v>0</v>
      </c>
      <c r="O154" s="40">
        <f t="shared" si="243"/>
        <v>0</v>
      </c>
      <c r="P154" s="6"/>
      <c r="Q154" s="42">
        <f t="shared" si="244"/>
        <v>0</v>
      </c>
      <c r="R154" s="43">
        <f t="shared" si="245"/>
        <v>0</v>
      </c>
      <c r="S154" s="40">
        <f t="shared" si="246"/>
        <v>0</v>
      </c>
      <c r="T154" s="6"/>
      <c r="U154" s="42"/>
      <c r="V154" s="58"/>
      <c r="W154" s="44"/>
      <c r="X154" s="756"/>
      <c r="Y154" s="45"/>
      <c r="Z154" s="45"/>
      <c r="AA154" s="1"/>
      <c r="AB154" s="1"/>
      <c r="AC154" s="1"/>
      <c r="AD154" s="1"/>
      <c r="AE154" s="1"/>
      <c r="AF154" s="1" t="e">
        <f t="shared" si="230"/>
        <v>#REF!</v>
      </c>
      <c r="AG154" s="1">
        <v>212</v>
      </c>
      <c r="AH154" s="1"/>
      <c r="AI154" s="1"/>
      <c r="AJ154" s="1"/>
      <c r="AK154" s="1"/>
      <c r="AL154" s="1"/>
      <c r="AM154" s="1"/>
    </row>
    <row r="155" spans="1:39" s="46" customFormat="1" ht="12" customHeight="1" x14ac:dyDescent="0.2">
      <c r="A155" s="57"/>
      <c r="B155" s="699" t="s">
        <v>22</v>
      </c>
      <c r="C155" s="42"/>
      <c r="D155" s="43"/>
      <c r="E155" s="40">
        <f t="shared" si="238"/>
        <v>0</v>
      </c>
      <c r="F155" s="6"/>
      <c r="G155" s="42"/>
      <c r="H155" s="43"/>
      <c r="I155" s="40">
        <f t="shared" si="239"/>
        <v>0</v>
      </c>
      <c r="J155" s="42"/>
      <c r="K155" s="43"/>
      <c r="L155" s="40">
        <f t="shared" si="240"/>
        <v>0</v>
      </c>
      <c r="M155" s="42">
        <f t="shared" si="241"/>
        <v>0</v>
      </c>
      <c r="N155" s="43">
        <f t="shared" si="242"/>
        <v>0</v>
      </c>
      <c r="O155" s="40">
        <f t="shared" si="243"/>
        <v>0</v>
      </c>
      <c r="P155" s="6"/>
      <c r="Q155" s="42">
        <f t="shared" si="244"/>
        <v>0</v>
      </c>
      <c r="R155" s="43">
        <f t="shared" si="245"/>
        <v>0</v>
      </c>
      <c r="S155" s="40">
        <f t="shared" si="246"/>
        <v>0</v>
      </c>
      <c r="T155" s="6"/>
      <c r="U155" s="42"/>
      <c r="V155" s="58"/>
      <c r="W155" s="44"/>
      <c r="X155" s="756"/>
      <c r="Y155" s="45"/>
      <c r="Z155" s="45"/>
      <c r="AA155" s="1"/>
      <c r="AB155" s="1"/>
      <c r="AC155" s="1"/>
      <c r="AD155" s="1"/>
      <c r="AE155" s="1"/>
      <c r="AF155" s="1" t="e">
        <f t="shared" si="230"/>
        <v>#REF!</v>
      </c>
      <c r="AG155" s="1">
        <v>210</v>
      </c>
      <c r="AH155" s="1"/>
      <c r="AI155" s="1"/>
      <c r="AJ155" s="1"/>
      <c r="AK155" s="1"/>
      <c r="AL155" s="1"/>
      <c r="AM155" s="1"/>
    </row>
    <row r="156" spans="1:39" ht="12" customHeight="1" x14ac:dyDescent="0.2">
      <c r="A156" s="265"/>
      <c r="B156" s="60"/>
      <c r="C156" s="244"/>
      <c r="D156" s="268"/>
      <c r="E156" s="267"/>
      <c r="G156" s="244"/>
      <c r="H156" s="268"/>
      <c r="I156" s="267"/>
      <c r="J156" s="244"/>
      <c r="K156" s="268"/>
      <c r="L156" s="267"/>
      <c r="M156" s="244"/>
      <c r="N156" s="268"/>
      <c r="O156" s="267"/>
      <c r="P156" s="6"/>
      <c r="Q156" s="269"/>
      <c r="R156" s="6"/>
      <c r="S156" s="61"/>
      <c r="U156" s="244"/>
      <c r="V156" s="268"/>
      <c r="W156" s="267"/>
      <c r="X156" s="245"/>
      <c r="AA156" s="1"/>
      <c r="AB156" s="1"/>
      <c r="AC156" s="1"/>
      <c r="AD156" s="1"/>
      <c r="AE156" s="1"/>
      <c r="AF156" s="1" t="e">
        <f t="shared" si="230"/>
        <v>#REF!</v>
      </c>
      <c r="AG156" s="1">
        <v>210</v>
      </c>
      <c r="AH156" s="1"/>
      <c r="AI156" s="1"/>
      <c r="AJ156" s="1"/>
      <c r="AK156" s="1"/>
      <c r="AL156" s="1"/>
      <c r="AM156" s="1"/>
    </row>
    <row r="157" spans="1:39" s="145" customFormat="1" ht="18" customHeight="1" x14ac:dyDescent="0.2">
      <c r="A157" s="792" t="s">
        <v>58</v>
      </c>
      <c r="B157" s="815"/>
      <c r="C157" s="556"/>
      <c r="D157" s="559"/>
      <c r="E157" s="28">
        <f>SUM(E158:E170)</f>
        <v>0</v>
      </c>
      <c r="F157" s="15"/>
      <c r="G157" s="556"/>
      <c r="H157" s="559"/>
      <c r="I157" s="28">
        <f>SUM(I158:I170)</f>
        <v>0</v>
      </c>
      <c r="J157" s="556"/>
      <c r="K157" s="558"/>
      <c r="L157" s="28">
        <f>SUM(L158:L170)</f>
        <v>0</v>
      </c>
      <c r="M157" s="556"/>
      <c r="N157" s="558"/>
      <c r="O157" s="28">
        <f>SUM(O158:O170)</f>
        <v>0</v>
      </c>
      <c r="P157" s="29"/>
      <c r="Q157" s="556"/>
      <c r="R157" s="558"/>
      <c r="S157" s="28">
        <f t="shared" ref="S157:S165" si="247">O157-W157</f>
        <v>-2075</v>
      </c>
      <c r="T157" s="15"/>
      <c r="U157" s="556"/>
      <c r="V157" s="558"/>
      <c r="W157" s="28">
        <f>SUM(W158:W170)</f>
        <v>2075</v>
      </c>
      <c r="X157" s="30"/>
      <c r="AA157" s="1"/>
      <c r="AB157" s="1"/>
      <c r="AC157" s="1"/>
      <c r="AD157" s="1"/>
      <c r="AE157" s="1"/>
      <c r="AF157" s="1" t="e">
        <f t="shared" si="230"/>
        <v>#REF!</v>
      </c>
      <c r="AG157" s="1">
        <v>210</v>
      </c>
      <c r="AH157" s="1"/>
      <c r="AI157" s="1"/>
      <c r="AJ157" s="1"/>
      <c r="AK157" s="1"/>
      <c r="AL157" s="1"/>
      <c r="AM157" s="1"/>
    </row>
    <row r="158" spans="1:39" ht="12" customHeight="1" x14ac:dyDescent="0.2">
      <c r="A158" s="369"/>
      <c r="B158" s="89" t="s">
        <v>59</v>
      </c>
      <c r="C158" s="93"/>
      <c r="D158" s="94"/>
      <c r="E158" s="50">
        <f t="shared" ref="E158:E164" si="248">C158*D158</f>
        <v>0</v>
      </c>
      <c r="G158" s="93"/>
      <c r="H158" s="94"/>
      <c r="I158" s="50">
        <f t="shared" ref="I158:I164" si="249">G158*H158</f>
        <v>0</v>
      </c>
      <c r="J158" s="93"/>
      <c r="K158" s="94"/>
      <c r="L158" s="50">
        <f t="shared" ref="L158:L164" si="250">J158*K158</f>
        <v>0</v>
      </c>
      <c r="M158" s="93">
        <f t="shared" ref="M158:O164" si="251">G158+J158</f>
        <v>0</v>
      </c>
      <c r="N158" s="94">
        <f t="shared" si="251"/>
        <v>0</v>
      </c>
      <c r="O158" s="90">
        <f t="shared" si="251"/>
        <v>0</v>
      </c>
      <c r="P158" s="6"/>
      <c r="Q158" s="51">
        <f t="shared" ref="Q158:R165" si="252">M158-U158</f>
        <v>-150</v>
      </c>
      <c r="R158" s="52">
        <f t="shared" si="252"/>
        <v>-1</v>
      </c>
      <c r="S158" s="50">
        <f t="shared" si="247"/>
        <v>-150</v>
      </c>
      <c r="U158" s="93">
        <v>150</v>
      </c>
      <c r="V158" s="94">
        <v>1</v>
      </c>
      <c r="W158" s="392">
        <f t="shared" ref="W158:W164" si="253">V158*U158</f>
        <v>150</v>
      </c>
      <c r="X158" s="434"/>
      <c r="AA158" s="1"/>
      <c r="AB158" s="1"/>
      <c r="AC158" s="1"/>
      <c r="AD158" s="1"/>
      <c r="AE158" s="1"/>
      <c r="AF158" s="1" t="e">
        <f t="shared" si="230"/>
        <v>#REF!</v>
      </c>
      <c r="AG158" s="1">
        <v>210</v>
      </c>
      <c r="AH158" s="1"/>
      <c r="AI158" s="1"/>
      <c r="AJ158" s="1"/>
      <c r="AK158" s="1"/>
      <c r="AL158" s="1"/>
      <c r="AM158" s="1"/>
    </row>
    <row r="159" spans="1:39" ht="12" customHeight="1" x14ac:dyDescent="0.2">
      <c r="A159" s="369"/>
      <c r="B159" s="89" t="s">
        <v>60</v>
      </c>
      <c r="C159" s="93"/>
      <c r="D159" s="94"/>
      <c r="E159" s="50">
        <f t="shared" si="248"/>
        <v>0</v>
      </c>
      <c r="G159" s="93"/>
      <c r="H159" s="94"/>
      <c r="I159" s="50">
        <f t="shared" si="249"/>
        <v>0</v>
      </c>
      <c r="J159" s="93"/>
      <c r="K159" s="94"/>
      <c r="L159" s="50">
        <f t="shared" si="250"/>
        <v>0</v>
      </c>
      <c r="M159" s="93">
        <f t="shared" si="251"/>
        <v>0</v>
      </c>
      <c r="N159" s="94">
        <f t="shared" si="251"/>
        <v>0</v>
      </c>
      <c r="O159" s="90">
        <f t="shared" si="251"/>
        <v>0</v>
      </c>
      <c r="P159" s="6"/>
      <c r="Q159" s="51">
        <f t="shared" si="252"/>
        <v>-250</v>
      </c>
      <c r="R159" s="52">
        <f t="shared" si="252"/>
        <v>-1</v>
      </c>
      <c r="S159" s="50">
        <f t="shared" si="247"/>
        <v>-250</v>
      </c>
      <c r="U159" s="51">
        <v>250</v>
      </c>
      <c r="V159" s="52">
        <v>1</v>
      </c>
      <c r="W159" s="392">
        <f t="shared" si="253"/>
        <v>250</v>
      </c>
      <c r="X159" s="85"/>
      <c r="AA159" s="1"/>
      <c r="AB159" s="1"/>
      <c r="AC159" s="1"/>
      <c r="AD159" s="1"/>
      <c r="AE159" s="1"/>
      <c r="AF159" s="1" t="e">
        <f t="shared" si="230"/>
        <v>#REF!</v>
      </c>
      <c r="AG159" s="1">
        <v>210</v>
      </c>
      <c r="AH159" s="1"/>
      <c r="AI159" s="1"/>
      <c r="AJ159" s="1"/>
      <c r="AK159" s="1"/>
      <c r="AL159" s="1"/>
      <c r="AM159" s="1"/>
    </row>
    <row r="160" spans="1:39" ht="12" customHeight="1" x14ac:dyDescent="0.2">
      <c r="A160" s="369"/>
      <c r="B160" s="89" t="s">
        <v>61</v>
      </c>
      <c r="C160" s="51"/>
      <c r="D160" s="52"/>
      <c r="E160" s="50">
        <f t="shared" si="248"/>
        <v>0</v>
      </c>
      <c r="G160" s="51"/>
      <c r="H160" s="52"/>
      <c r="I160" s="50">
        <f t="shared" si="249"/>
        <v>0</v>
      </c>
      <c r="J160" s="51"/>
      <c r="K160" s="52"/>
      <c r="L160" s="50">
        <f t="shared" si="250"/>
        <v>0</v>
      </c>
      <c r="M160" s="93">
        <f t="shared" si="251"/>
        <v>0</v>
      </c>
      <c r="N160" s="94">
        <f t="shared" si="251"/>
        <v>0</v>
      </c>
      <c r="O160" s="90">
        <f t="shared" si="251"/>
        <v>0</v>
      </c>
      <c r="P160" s="6"/>
      <c r="Q160" s="51">
        <f t="shared" si="252"/>
        <v>-375</v>
      </c>
      <c r="R160" s="52">
        <f t="shared" si="252"/>
        <v>-1</v>
      </c>
      <c r="S160" s="50">
        <f t="shared" si="247"/>
        <v>-375</v>
      </c>
      <c r="U160" s="51">
        <v>375</v>
      </c>
      <c r="V160" s="52">
        <v>1</v>
      </c>
      <c r="W160" s="392">
        <f t="shared" si="253"/>
        <v>375</v>
      </c>
      <c r="X160" s="85"/>
      <c r="AA160" s="1"/>
      <c r="AB160" s="1"/>
      <c r="AC160" s="1"/>
      <c r="AD160" s="1"/>
      <c r="AE160" s="1"/>
      <c r="AF160" s="1" t="e">
        <f t="shared" si="230"/>
        <v>#REF!</v>
      </c>
      <c r="AG160" s="1">
        <v>210</v>
      </c>
      <c r="AH160" s="1"/>
      <c r="AI160" s="1"/>
      <c r="AJ160" s="1"/>
      <c r="AK160" s="1"/>
      <c r="AL160" s="1"/>
      <c r="AM160" s="1"/>
    </row>
    <row r="161" spans="1:39" ht="12" customHeight="1" x14ac:dyDescent="0.2">
      <c r="A161" s="369"/>
      <c r="B161" s="89" t="s">
        <v>62</v>
      </c>
      <c r="C161" s="51"/>
      <c r="D161" s="52"/>
      <c r="E161" s="50">
        <f t="shared" si="248"/>
        <v>0</v>
      </c>
      <c r="G161" s="51"/>
      <c r="H161" s="52"/>
      <c r="I161" s="50">
        <f t="shared" si="249"/>
        <v>0</v>
      </c>
      <c r="J161" s="51"/>
      <c r="K161" s="52"/>
      <c r="L161" s="50">
        <f t="shared" si="250"/>
        <v>0</v>
      </c>
      <c r="M161" s="93">
        <f t="shared" si="251"/>
        <v>0</v>
      </c>
      <c r="N161" s="94">
        <f t="shared" si="251"/>
        <v>0</v>
      </c>
      <c r="O161" s="90">
        <f t="shared" si="251"/>
        <v>0</v>
      </c>
      <c r="P161" s="6"/>
      <c r="Q161" s="51">
        <f t="shared" si="252"/>
        <v>-400</v>
      </c>
      <c r="R161" s="52">
        <f t="shared" si="252"/>
        <v>-1</v>
      </c>
      <c r="S161" s="50">
        <f t="shared" si="247"/>
        <v>-400</v>
      </c>
      <c r="U161" s="51">
        <v>400</v>
      </c>
      <c r="V161" s="52">
        <v>1</v>
      </c>
      <c r="W161" s="392">
        <f t="shared" si="253"/>
        <v>400</v>
      </c>
      <c r="X161" s="85"/>
      <c r="AA161" s="1"/>
      <c r="AB161" s="1"/>
      <c r="AC161" s="1"/>
      <c r="AD161" s="1"/>
      <c r="AE161" s="1"/>
      <c r="AF161" s="1" t="e">
        <f t="shared" si="230"/>
        <v>#REF!</v>
      </c>
      <c r="AG161" s="1">
        <v>210</v>
      </c>
      <c r="AH161" s="1"/>
      <c r="AI161" s="1"/>
      <c r="AJ161" s="1"/>
      <c r="AK161" s="1"/>
      <c r="AL161" s="1"/>
      <c r="AM161" s="1"/>
    </row>
    <row r="162" spans="1:39" ht="12" customHeight="1" x14ac:dyDescent="0.2">
      <c r="A162" s="369"/>
      <c r="B162" s="89" t="s">
        <v>63</v>
      </c>
      <c r="C162" s="105"/>
      <c r="D162" s="52"/>
      <c r="E162" s="50">
        <f t="shared" si="248"/>
        <v>0</v>
      </c>
      <c r="G162" s="105"/>
      <c r="H162" s="52"/>
      <c r="I162" s="50">
        <f t="shared" si="249"/>
        <v>0</v>
      </c>
      <c r="J162" s="105"/>
      <c r="K162" s="52"/>
      <c r="L162" s="50">
        <f t="shared" si="250"/>
        <v>0</v>
      </c>
      <c r="M162" s="93">
        <f t="shared" si="251"/>
        <v>0</v>
      </c>
      <c r="N162" s="94">
        <f t="shared" si="251"/>
        <v>0</v>
      </c>
      <c r="O162" s="90">
        <f t="shared" si="251"/>
        <v>0</v>
      </c>
      <c r="P162" s="6"/>
      <c r="Q162" s="51">
        <f t="shared" si="252"/>
        <v>-300</v>
      </c>
      <c r="R162" s="52">
        <f t="shared" si="252"/>
        <v>-1</v>
      </c>
      <c r="S162" s="50">
        <f t="shared" si="247"/>
        <v>-300</v>
      </c>
      <c r="U162" s="105">
        <f>IF(W183&lt;600,300,300+(W183-600)*0.25)</f>
        <v>300</v>
      </c>
      <c r="V162" s="52">
        <v>1</v>
      </c>
      <c r="W162" s="392">
        <f t="shared" si="253"/>
        <v>300</v>
      </c>
      <c r="X162" s="85"/>
      <c r="AA162" s="1"/>
      <c r="AB162" s="1"/>
      <c r="AC162" s="1"/>
      <c r="AD162" s="1"/>
      <c r="AE162" s="1"/>
      <c r="AF162" s="1" t="e">
        <f t="shared" si="230"/>
        <v>#REF!</v>
      </c>
      <c r="AG162" s="1">
        <v>210</v>
      </c>
      <c r="AH162" s="1"/>
      <c r="AI162" s="1"/>
      <c r="AJ162" s="1"/>
      <c r="AK162" s="1"/>
      <c r="AL162" s="1"/>
      <c r="AM162" s="1"/>
    </row>
    <row r="163" spans="1:39" ht="12" customHeight="1" x14ac:dyDescent="0.2">
      <c r="A163" s="369"/>
      <c r="B163" s="89" t="s">
        <v>64</v>
      </c>
      <c r="C163" s="51"/>
      <c r="D163" s="52"/>
      <c r="E163" s="50">
        <f t="shared" si="248"/>
        <v>0</v>
      </c>
      <c r="G163" s="51"/>
      <c r="H163" s="52"/>
      <c r="I163" s="50">
        <f t="shared" si="249"/>
        <v>0</v>
      </c>
      <c r="J163" s="51"/>
      <c r="K163" s="52"/>
      <c r="L163" s="50">
        <f t="shared" si="250"/>
        <v>0</v>
      </c>
      <c r="M163" s="93">
        <f t="shared" si="251"/>
        <v>0</v>
      </c>
      <c r="N163" s="94">
        <f t="shared" si="251"/>
        <v>0</v>
      </c>
      <c r="O163" s="90">
        <f t="shared" si="251"/>
        <v>0</v>
      </c>
      <c r="P163" s="6"/>
      <c r="Q163" s="51">
        <f t="shared" si="252"/>
        <v>-400</v>
      </c>
      <c r="R163" s="52">
        <f t="shared" si="252"/>
        <v>-1</v>
      </c>
      <c r="S163" s="50">
        <f t="shared" si="247"/>
        <v>-400</v>
      </c>
      <c r="U163" s="51">
        <f>IF(W183&lt;600,400,400+(W183-600)*0.5)</f>
        <v>400</v>
      </c>
      <c r="V163" s="52">
        <v>1</v>
      </c>
      <c r="W163" s="392">
        <f t="shared" si="253"/>
        <v>400</v>
      </c>
      <c r="X163" s="85"/>
      <c r="AA163" s="1"/>
      <c r="AB163" s="1"/>
      <c r="AC163" s="1"/>
      <c r="AD163" s="1"/>
      <c r="AE163" s="1"/>
      <c r="AF163" s="1" t="e">
        <f t="shared" si="230"/>
        <v>#REF!</v>
      </c>
      <c r="AG163" s="1">
        <v>210</v>
      </c>
      <c r="AH163" s="1"/>
      <c r="AI163" s="1"/>
      <c r="AJ163" s="1"/>
      <c r="AK163" s="1"/>
      <c r="AL163" s="1"/>
      <c r="AM163" s="1"/>
    </row>
    <row r="164" spans="1:39" ht="12" customHeight="1" x14ac:dyDescent="0.2">
      <c r="A164" s="369"/>
      <c r="B164" s="89" t="s">
        <v>65</v>
      </c>
      <c r="C164" s="51"/>
      <c r="D164" s="52"/>
      <c r="E164" s="50">
        <f t="shared" si="248"/>
        <v>0</v>
      </c>
      <c r="G164" s="51"/>
      <c r="H164" s="52"/>
      <c r="I164" s="50">
        <f t="shared" si="249"/>
        <v>0</v>
      </c>
      <c r="J164" s="51"/>
      <c r="K164" s="52"/>
      <c r="L164" s="50">
        <f t="shared" si="250"/>
        <v>0</v>
      </c>
      <c r="M164" s="93">
        <f t="shared" si="251"/>
        <v>0</v>
      </c>
      <c r="N164" s="94">
        <f t="shared" si="251"/>
        <v>0</v>
      </c>
      <c r="O164" s="90">
        <f t="shared" si="251"/>
        <v>0</v>
      </c>
      <c r="P164" s="6"/>
      <c r="Q164" s="51">
        <f t="shared" si="252"/>
        <v>-200</v>
      </c>
      <c r="R164" s="52">
        <f t="shared" si="252"/>
        <v>-1</v>
      </c>
      <c r="S164" s="50">
        <f t="shared" si="247"/>
        <v>-200</v>
      </c>
      <c r="U164" s="51">
        <v>200</v>
      </c>
      <c r="V164" s="52">
        <v>1</v>
      </c>
      <c r="W164" s="392">
        <f t="shared" si="253"/>
        <v>200</v>
      </c>
      <c r="X164" s="85"/>
      <c r="AA164" s="1"/>
      <c r="AB164" s="1"/>
      <c r="AC164" s="1"/>
      <c r="AD164" s="1"/>
      <c r="AE164" s="1"/>
      <c r="AF164" s="1" t="e">
        <f t="shared" si="230"/>
        <v>#REF!</v>
      </c>
      <c r="AG164" s="1">
        <v>210</v>
      </c>
      <c r="AH164" s="1"/>
      <c r="AI164" s="1"/>
      <c r="AJ164" s="1"/>
      <c r="AK164" s="1"/>
      <c r="AL164" s="1"/>
      <c r="AM164" s="1"/>
    </row>
    <row r="165" spans="1:39" s="46" customFormat="1" ht="12" customHeight="1" x14ac:dyDescent="0.2">
      <c r="A165" s="57"/>
      <c r="B165" s="699" t="s">
        <v>22</v>
      </c>
      <c r="C165" s="42"/>
      <c r="D165" s="43"/>
      <c r="E165" s="40">
        <f t="shared" ref="E165" si="254">C165*D165</f>
        <v>0</v>
      </c>
      <c r="F165" s="6"/>
      <c r="G165" s="42"/>
      <c r="H165" s="43"/>
      <c r="I165" s="40">
        <f t="shared" ref="I165" si="255">G165*H165</f>
        <v>0</v>
      </c>
      <c r="J165" s="42"/>
      <c r="K165" s="43"/>
      <c r="L165" s="40">
        <f t="shared" ref="L165" si="256">J165*K165</f>
        <v>0</v>
      </c>
      <c r="M165" s="42">
        <f t="shared" ref="M165" si="257">G165+J165</f>
        <v>0</v>
      </c>
      <c r="N165" s="43">
        <f t="shared" ref="N165" si="258">H165+K165</f>
        <v>0</v>
      </c>
      <c r="O165" s="40">
        <f t="shared" ref="O165" si="259">I165+L165</f>
        <v>0</v>
      </c>
      <c r="P165" s="6"/>
      <c r="Q165" s="42">
        <f t="shared" si="252"/>
        <v>0</v>
      </c>
      <c r="R165" s="43">
        <f t="shared" si="252"/>
        <v>0</v>
      </c>
      <c r="S165" s="40">
        <f t="shared" si="247"/>
        <v>0</v>
      </c>
      <c r="T165" s="6"/>
      <c r="U165" s="42"/>
      <c r="V165" s="58"/>
      <c r="W165" s="44"/>
      <c r="X165" s="756"/>
      <c r="Y165" s="45"/>
      <c r="Z165" s="45"/>
      <c r="AA165" s="1"/>
      <c r="AB165" s="1"/>
      <c r="AC165" s="1"/>
      <c r="AD165" s="1"/>
      <c r="AE165" s="1"/>
      <c r="AF165" s="1" t="e">
        <f t="shared" si="230"/>
        <v>#REF!</v>
      </c>
      <c r="AG165" s="1">
        <v>210</v>
      </c>
      <c r="AH165" s="1"/>
      <c r="AI165" s="1"/>
      <c r="AJ165" s="1"/>
      <c r="AK165" s="1"/>
      <c r="AL165" s="1"/>
      <c r="AM165" s="1"/>
    </row>
    <row r="166" spans="1:39" s="46" customFormat="1" ht="12" customHeight="1" x14ac:dyDescent="0.2">
      <c r="A166" s="57"/>
      <c r="B166" s="699" t="s">
        <v>22</v>
      </c>
      <c r="C166" s="42"/>
      <c r="D166" s="43"/>
      <c r="E166" s="40">
        <f t="shared" ref="E166:E169" si="260">C166*D166</f>
        <v>0</v>
      </c>
      <c r="F166" s="6"/>
      <c r="G166" s="42"/>
      <c r="H166" s="43"/>
      <c r="I166" s="40">
        <f t="shared" ref="I166:I169" si="261">G166*H166</f>
        <v>0</v>
      </c>
      <c r="J166" s="42"/>
      <c r="K166" s="43"/>
      <c r="L166" s="40">
        <f t="shared" ref="L166:L169" si="262">J166*K166</f>
        <v>0</v>
      </c>
      <c r="M166" s="42">
        <f t="shared" ref="M166:M169" si="263">G166+J166</f>
        <v>0</v>
      </c>
      <c r="N166" s="43">
        <f t="shared" ref="N166:N169" si="264">H166+K166</f>
        <v>0</v>
      </c>
      <c r="O166" s="40">
        <f t="shared" ref="O166:O169" si="265">I166+L166</f>
        <v>0</v>
      </c>
      <c r="P166" s="6"/>
      <c r="Q166" s="42">
        <f t="shared" ref="Q166:Q169" si="266">M166-U166</f>
        <v>0</v>
      </c>
      <c r="R166" s="43">
        <f t="shared" ref="R166:R169" si="267">N166-V166</f>
        <v>0</v>
      </c>
      <c r="S166" s="40">
        <f t="shared" ref="S166:S169" si="268">O166-W166</f>
        <v>0</v>
      </c>
      <c r="T166" s="6"/>
      <c r="U166" s="42"/>
      <c r="V166" s="58"/>
      <c r="W166" s="44"/>
      <c r="X166" s="756"/>
      <c r="Y166" s="45"/>
      <c r="Z166" s="45"/>
      <c r="AA166" s="1"/>
      <c r="AB166" s="1"/>
      <c r="AC166" s="1"/>
      <c r="AD166" s="1"/>
      <c r="AE166" s="1"/>
      <c r="AF166" s="1" t="e">
        <f t="shared" si="230"/>
        <v>#REF!</v>
      </c>
      <c r="AG166" s="1">
        <v>210</v>
      </c>
      <c r="AH166" s="1"/>
      <c r="AI166" s="1"/>
      <c r="AJ166" s="1"/>
      <c r="AK166" s="1"/>
      <c r="AL166" s="1"/>
      <c r="AM166" s="1"/>
    </row>
    <row r="167" spans="1:39" s="46" customFormat="1" ht="12" customHeight="1" x14ac:dyDescent="0.2">
      <c r="A167" s="57"/>
      <c r="B167" s="699" t="s">
        <v>22</v>
      </c>
      <c r="C167" s="42"/>
      <c r="D167" s="43"/>
      <c r="E167" s="40">
        <f t="shared" si="260"/>
        <v>0</v>
      </c>
      <c r="F167" s="6"/>
      <c r="G167" s="42"/>
      <c r="H167" s="43"/>
      <c r="I167" s="40">
        <f t="shared" si="261"/>
        <v>0</v>
      </c>
      <c r="J167" s="42"/>
      <c r="K167" s="43"/>
      <c r="L167" s="40">
        <f t="shared" si="262"/>
        <v>0</v>
      </c>
      <c r="M167" s="42">
        <f t="shared" si="263"/>
        <v>0</v>
      </c>
      <c r="N167" s="43">
        <f t="shared" si="264"/>
        <v>0</v>
      </c>
      <c r="O167" s="40">
        <f t="shared" si="265"/>
        <v>0</v>
      </c>
      <c r="P167" s="6"/>
      <c r="Q167" s="42">
        <f t="shared" si="266"/>
        <v>0</v>
      </c>
      <c r="R167" s="43">
        <f t="shared" si="267"/>
        <v>0</v>
      </c>
      <c r="S167" s="40">
        <f t="shared" si="268"/>
        <v>0</v>
      </c>
      <c r="T167" s="6"/>
      <c r="U167" s="42"/>
      <c r="V167" s="58"/>
      <c r="W167" s="44"/>
      <c r="X167" s="756"/>
      <c r="Y167" s="45"/>
      <c r="Z167" s="45"/>
      <c r="AA167" s="1"/>
      <c r="AB167" s="1"/>
      <c r="AC167" s="1"/>
      <c r="AD167" s="1"/>
      <c r="AE167" s="1"/>
      <c r="AF167" s="1" t="e">
        <f t="shared" si="230"/>
        <v>#REF!</v>
      </c>
      <c r="AG167" s="1">
        <v>210</v>
      </c>
      <c r="AH167" s="1"/>
      <c r="AI167" s="1"/>
      <c r="AJ167" s="1"/>
      <c r="AK167" s="1"/>
      <c r="AL167" s="1"/>
      <c r="AM167" s="1"/>
    </row>
    <row r="168" spans="1:39" s="46" customFormat="1" ht="12" customHeight="1" x14ac:dyDescent="0.2">
      <c r="A168" s="57"/>
      <c r="B168" s="699" t="s">
        <v>22</v>
      </c>
      <c r="C168" s="42"/>
      <c r="D168" s="43"/>
      <c r="E168" s="40">
        <f t="shared" si="260"/>
        <v>0</v>
      </c>
      <c r="F168" s="6"/>
      <c r="G168" s="42"/>
      <c r="H168" s="43"/>
      <c r="I168" s="40">
        <f t="shared" si="261"/>
        <v>0</v>
      </c>
      <c r="J168" s="42"/>
      <c r="K168" s="43"/>
      <c r="L168" s="40">
        <f t="shared" si="262"/>
        <v>0</v>
      </c>
      <c r="M168" s="42">
        <f t="shared" si="263"/>
        <v>0</v>
      </c>
      <c r="N168" s="43">
        <f t="shared" si="264"/>
        <v>0</v>
      </c>
      <c r="O168" s="40">
        <f t="shared" si="265"/>
        <v>0</v>
      </c>
      <c r="P168" s="6"/>
      <c r="Q168" s="42">
        <f t="shared" si="266"/>
        <v>0</v>
      </c>
      <c r="R168" s="43">
        <f t="shared" si="267"/>
        <v>0</v>
      </c>
      <c r="S168" s="40">
        <f t="shared" si="268"/>
        <v>0</v>
      </c>
      <c r="T168" s="6"/>
      <c r="U168" s="42"/>
      <c r="V168" s="58"/>
      <c r="W168" s="44"/>
      <c r="X168" s="756"/>
      <c r="Y168" s="45"/>
      <c r="Z168" s="45"/>
      <c r="AA168" s="1"/>
      <c r="AB168" s="1"/>
      <c r="AC168" s="1"/>
      <c r="AD168" s="1"/>
      <c r="AE168" s="1"/>
      <c r="AF168" s="1" t="e">
        <f t="shared" si="230"/>
        <v>#REF!</v>
      </c>
      <c r="AG168" s="1">
        <v>210</v>
      </c>
      <c r="AH168" s="1"/>
      <c r="AI168" s="1"/>
      <c r="AJ168" s="1"/>
      <c r="AK168" s="1"/>
      <c r="AL168" s="1"/>
      <c r="AM168" s="1"/>
    </row>
    <row r="169" spans="1:39" s="46" customFormat="1" ht="12" customHeight="1" x14ac:dyDescent="0.2">
      <c r="A169" s="57"/>
      <c r="B169" s="699" t="s">
        <v>22</v>
      </c>
      <c r="C169" s="42"/>
      <c r="D169" s="43"/>
      <c r="E169" s="40">
        <f t="shared" si="260"/>
        <v>0</v>
      </c>
      <c r="F169" s="6"/>
      <c r="G169" s="42"/>
      <c r="H169" s="43"/>
      <c r="I169" s="40">
        <f t="shared" si="261"/>
        <v>0</v>
      </c>
      <c r="J169" s="42"/>
      <c r="K169" s="43"/>
      <c r="L169" s="40">
        <f t="shared" si="262"/>
        <v>0</v>
      </c>
      <c r="M169" s="42">
        <f t="shared" si="263"/>
        <v>0</v>
      </c>
      <c r="N169" s="43">
        <f t="shared" si="264"/>
        <v>0</v>
      </c>
      <c r="O169" s="40">
        <f t="shared" si="265"/>
        <v>0</v>
      </c>
      <c r="P169" s="6"/>
      <c r="Q169" s="42">
        <f t="shared" si="266"/>
        <v>0</v>
      </c>
      <c r="R169" s="43">
        <f t="shared" si="267"/>
        <v>0</v>
      </c>
      <c r="S169" s="40">
        <f t="shared" si="268"/>
        <v>0</v>
      </c>
      <c r="T169" s="6"/>
      <c r="U169" s="42"/>
      <c r="V169" s="58"/>
      <c r="W169" s="44"/>
      <c r="X169" s="756"/>
      <c r="Y169" s="45"/>
      <c r="Z169" s="45"/>
      <c r="AA169" s="1"/>
      <c r="AB169" s="1"/>
      <c r="AC169" s="1"/>
      <c r="AD169" s="1"/>
      <c r="AE169" s="1"/>
      <c r="AF169" s="1" t="e">
        <f t="shared" si="230"/>
        <v>#REF!</v>
      </c>
      <c r="AG169" s="1">
        <v>210</v>
      </c>
      <c r="AH169" s="1"/>
      <c r="AI169" s="1"/>
      <c r="AJ169" s="1"/>
      <c r="AK169" s="1"/>
      <c r="AL169" s="1"/>
      <c r="AM169" s="1"/>
    </row>
    <row r="170" spans="1:39" ht="12" customHeight="1" x14ac:dyDescent="0.2">
      <c r="A170" s="265"/>
      <c r="B170" s="60"/>
      <c r="C170" s="405"/>
      <c r="D170" s="268"/>
      <c r="E170" s="267"/>
      <c r="G170" s="405"/>
      <c r="H170" s="268"/>
      <c r="I170" s="267"/>
      <c r="J170" s="405"/>
      <c r="K170" s="268"/>
      <c r="L170" s="267"/>
      <c r="M170" s="405"/>
      <c r="N170" s="268"/>
      <c r="O170" s="267"/>
      <c r="P170" s="6"/>
      <c r="Q170" s="269"/>
      <c r="R170" s="6"/>
      <c r="S170" s="61"/>
      <c r="U170" s="405"/>
      <c r="V170" s="268"/>
      <c r="W170" s="267"/>
      <c r="X170" s="245"/>
      <c r="AA170" s="1"/>
      <c r="AB170" s="1"/>
      <c r="AC170" s="1"/>
      <c r="AD170" s="1"/>
      <c r="AE170" s="1"/>
      <c r="AF170" s="1" t="e">
        <f t="shared" si="230"/>
        <v>#REF!</v>
      </c>
      <c r="AG170" s="1">
        <v>210</v>
      </c>
      <c r="AH170" s="1"/>
      <c r="AI170" s="1"/>
      <c r="AJ170" s="1"/>
      <c r="AK170" s="1"/>
      <c r="AL170" s="1"/>
      <c r="AM170" s="1"/>
    </row>
    <row r="171" spans="1:39" s="145" customFormat="1" ht="18" customHeight="1" x14ac:dyDescent="0.2">
      <c r="A171" s="792" t="s">
        <v>67</v>
      </c>
      <c r="B171" s="815"/>
      <c r="C171" s="556"/>
      <c r="D171" s="559"/>
      <c r="E171" s="28">
        <f>SUM(E172:E179)</f>
        <v>0</v>
      </c>
      <c r="F171" s="6"/>
      <c r="G171" s="556"/>
      <c r="H171" s="559"/>
      <c r="I171" s="28">
        <f>SUM(I172:I179)</f>
        <v>0</v>
      </c>
      <c r="J171" s="556"/>
      <c r="K171" s="558"/>
      <c r="L171" s="28">
        <f>SUM(L172:L179)</f>
        <v>0</v>
      </c>
      <c r="M171" s="556"/>
      <c r="N171" s="558"/>
      <c r="O171" s="28">
        <f>SUM(O172:O179)</f>
        <v>0</v>
      </c>
      <c r="P171" s="29"/>
      <c r="Q171" s="556"/>
      <c r="R171" s="558"/>
      <c r="S171" s="28">
        <f>O171-W171</f>
        <v>0</v>
      </c>
      <c r="T171" s="6"/>
      <c r="U171" s="556"/>
      <c r="V171" s="558"/>
      <c r="W171" s="28">
        <v>0</v>
      </c>
      <c r="X171" s="30"/>
      <c r="AA171" s="1"/>
      <c r="AB171" s="1"/>
      <c r="AC171" s="1"/>
      <c r="AD171" s="1"/>
      <c r="AE171" s="1"/>
      <c r="AF171" s="1" t="e">
        <f t="shared" si="230"/>
        <v>#REF!</v>
      </c>
      <c r="AG171" s="1">
        <v>210</v>
      </c>
      <c r="AH171" s="1"/>
      <c r="AI171" s="1"/>
      <c r="AJ171" s="1"/>
      <c r="AK171" s="1"/>
      <c r="AL171" s="1"/>
      <c r="AM171" s="1"/>
    </row>
    <row r="172" spans="1:39" s="37" customFormat="1" ht="12" customHeight="1" x14ac:dyDescent="0.2">
      <c r="A172" s="106"/>
      <c r="B172" s="78" t="s">
        <v>240</v>
      </c>
      <c r="C172" s="426"/>
      <c r="D172" s="427"/>
      <c r="E172" s="35"/>
      <c r="F172" s="6"/>
      <c r="G172" s="426"/>
      <c r="H172" s="427"/>
      <c r="I172" s="35"/>
      <c r="J172" s="426"/>
      <c r="K172" s="552"/>
      <c r="L172" s="35"/>
      <c r="M172" s="426"/>
      <c r="N172" s="552"/>
      <c r="O172" s="35"/>
      <c r="P172" s="6"/>
      <c r="Q172" s="33"/>
      <c r="R172" s="34"/>
      <c r="S172" s="35"/>
      <c r="T172" s="6"/>
      <c r="U172" s="426"/>
      <c r="V172" s="552"/>
      <c r="W172" s="428"/>
      <c r="X172" s="217"/>
      <c r="Y172" s="36"/>
      <c r="Z172" s="36"/>
      <c r="AA172" s="1"/>
      <c r="AB172" s="1"/>
      <c r="AC172" s="1"/>
      <c r="AD172" s="1"/>
      <c r="AE172" s="1"/>
      <c r="AF172" s="1" t="e">
        <f t="shared" si="230"/>
        <v>#REF!</v>
      </c>
      <c r="AG172" s="1">
        <v>210</v>
      </c>
      <c r="AH172" s="1"/>
      <c r="AI172" s="1"/>
      <c r="AJ172" s="1"/>
      <c r="AK172" s="1"/>
      <c r="AL172" s="1"/>
      <c r="AM172" s="1"/>
    </row>
    <row r="173" spans="1:39" s="152" customFormat="1" ht="12" customHeight="1" x14ac:dyDescent="0.2">
      <c r="A173" s="219"/>
      <c r="B173" s="752" t="s">
        <v>232</v>
      </c>
      <c r="C173" s="220"/>
      <c r="D173" s="221"/>
      <c r="E173" s="222">
        <f t="shared" ref="E173" si="269">C173*D173</f>
        <v>0</v>
      </c>
      <c r="F173" s="193"/>
      <c r="G173" s="220"/>
      <c r="H173" s="221"/>
      <c r="I173" s="222">
        <f t="shared" ref="I173" si="270">G173*H173</f>
        <v>0</v>
      </c>
      <c r="J173" s="220"/>
      <c r="K173" s="221"/>
      <c r="L173" s="222">
        <f t="shared" ref="L173" si="271">J173*K173</f>
        <v>0</v>
      </c>
      <c r="M173" s="223">
        <f t="shared" ref="M173:O173" si="272">G173+J173</f>
        <v>0</v>
      </c>
      <c r="N173" s="224">
        <f t="shared" si="272"/>
        <v>0</v>
      </c>
      <c r="O173" s="222">
        <f t="shared" si="272"/>
        <v>0</v>
      </c>
      <c r="P173" s="6"/>
      <c r="Q173" s="223">
        <f t="shared" ref="Q173:S173" si="273">M173-U173</f>
        <v>-1200</v>
      </c>
      <c r="R173" s="224">
        <f t="shared" si="273"/>
        <v>0</v>
      </c>
      <c r="S173" s="222">
        <f t="shared" si="273"/>
        <v>0</v>
      </c>
      <c r="T173" s="6"/>
      <c r="U173" s="223">
        <v>1200</v>
      </c>
      <c r="V173" s="224">
        <v>0</v>
      </c>
      <c r="W173" s="237">
        <f>U173*V173</f>
        <v>0</v>
      </c>
      <c r="X173" s="731" t="s">
        <v>184</v>
      </c>
      <c r="Y173" s="41"/>
      <c r="Z173" s="226"/>
      <c r="AA173" s="1"/>
      <c r="AB173" s="1"/>
      <c r="AC173" s="1"/>
      <c r="AD173" s="1"/>
      <c r="AE173" s="1"/>
      <c r="AF173" s="1" t="e">
        <f t="shared" si="230"/>
        <v>#REF!</v>
      </c>
      <c r="AG173" s="1">
        <v>210</v>
      </c>
      <c r="AH173" s="1"/>
      <c r="AI173" s="1"/>
      <c r="AJ173" s="1"/>
      <c r="AK173" s="1"/>
      <c r="AL173" s="1"/>
      <c r="AM173" s="1"/>
    </row>
    <row r="174" spans="1:39" s="46" customFormat="1" ht="12" customHeight="1" x14ac:dyDescent="0.2">
      <c r="A174" s="38"/>
      <c r="B174" s="727" t="s">
        <v>22</v>
      </c>
      <c r="C174" s="223"/>
      <c r="D174" s="224"/>
      <c r="E174" s="222">
        <f t="shared" ref="E174:E178" si="274">C174*D174</f>
        <v>0</v>
      </c>
      <c r="F174" s="6"/>
      <c r="G174" s="223"/>
      <c r="H174" s="224"/>
      <c r="I174" s="222">
        <f t="shared" ref="I174:I178" si="275">G174*H174</f>
        <v>0</v>
      </c>
      <c r="J174" s="223"/>
      <c r="K174" s="224"/>
      <c r="L174" s="222">
        <f t="shared" ref="L174:L178" si="276">J174*K174</f>
        <v>0</v>
      </c>
      <c r="M174" s="223">
        <f t="shared" ref="M174:M178" si="277">G174+J174</f>
        <v>0</v>
      </c>
      <c r="N174" s="224">
        <f t="shared" ref="N174:N178" si="278">H174+K174</f>
        <v>0</v>
      </c>
      <c r="O174" s="222">
        <f t="shared" ref="O174:O178" si="279">I174+L174</f>
        <v>0</v>
      </c>
      <c r="P174" s="6"/>
      <c r="Q174" s="223">
        <f t="shared" ref="Q174:Q178" si="280">M174-U174</f>
        <v>0</v>
      </c>
      <c r="R174" s="224">
        <f t="shared" ref="R174:R178" si="281">N174-V174</f>
        <v>0</v>
      </c>
      <c r="S174" s="222">
        <f t="shared" ref="S174:S178" si="282">O174-W174</f>
        <v>0</v>
      </c>
      <c r="T174" s="6"/>
      <c r="U174" s="223"/>
      <c r="V174" s="393"/>
      <c r="W174" s="396"/>
      <c r="X174" s="757"/>
      <c r="Y174" s="45"/>
      <c r="Z174" s="45"/>
      <c r="AA174" s="1"/>
      <c r="AB174" s="1"/>
      <c r="AC174" s="1"/>
      <c r="AD174" s="1"/>
      <c r="AE174" s="1"/>
      <c r="AF174" s="1" t="e">
        <f t="shared" si="230"/>
        <v>#REF!</v>
      </c>
      <c r="AG174" s="1">
        <v>210</v>
      </c>
      <c r="AH174" s="1"/>
      <c r="AI174" s="1"/>
      <c r="AJ174" s="1"/>
      <c r="AK174" s="1"/>
      <c r="AL174" s="1"/>
      <c r="AM174" s="1"/>
    </row>
    <row r="175" spans="1:39" s="46" customFormat="1" ht="12" customHeight="1" x14ac:dyDescent="0.2">
      <c r="A175" s="38"/>
      <c r="B175" s="727" t="s">
        <v>22</v>
      </c>
      <c r="C175" s="223"/>
      <c r="D175" s="224"/>
      <c r="E175" s="222">
        <f t="shared" ref="E175" si="283">C175*D175</f>
        <v>0</v>
      </c>
      <c r="F175" s="6"/>
      <c r="G175" s="223"/>
      <c r="H175" s="224"/>
      <c r="I175" s="222">
        <f t="shared" ref="I175" si="284">G175*H175</f>
        <v>0</v>
      </c>
      <c r="J175" s="223"/>
      <c r="K175" s="224"/>
      <c r="L175" s="222">
        <f t="shared" ref="L175" si="285">J175*K175</f>
        <v>0</v>
      </c>
      <c r="M175" s="223">
        <f t="shared" ref="M175" si="286">G175+J175</f>
        <v>0</v>
      </c>
      <c r="N175" s="224">
        <f t="shared" ref="N175" si="287">H175+K175</f>
        <v>0</v>
      </c>
      <c r="O175" s="222">
        <f t="shared" ref="O175" si="288">I175+L175</f>
        <v>0</v>
      </c>
      <c r="P175" s="6"/>
      <c r="Q175" s="223">
        <f t="shared" ref="Q175" si="289">M175-U175</f>
        <v>0</v>
      </c>
      <c r="R175" s="224">
        <f t="shared" ref="R175" si="290">N175-V175</f>
        <v>0</v>
      </c>
      <c r="S175" s="222">
        <f t="shared" ref="S175" si="291">O175-W175</f>
        <v>0</v>
      </c>
      <c r="T175" s="6"/>
      <c r="U175" s="223"/>
      <c r="V175" s="393"/>
      <c r="W175" s="396"/>
      <c r="X175" s="757"/>
      <c r="Y175" s="45"/>
      <c r="Z175" s="45"/>
      <c r="AA175" s="1"/>
      <c r="AB175" s="1"/>
      <c r="AC175" s="1"/>
      <c r="AD175" s="1"/>
      <c r="AE175" s="1"/>
      <c r="AF175" s="1" t="e">
        <f t="shared" si="230"/>
        <v>#REF!</v>
      </c>
      <c r="AG175" s="1">
        <v>209</v>
      </c>
      <c r="AH175" s="1"/>
      <c r="AI175" s="1"/>
      <c r="AJ175" s="1"/>
      <c r="AK175" s="1"/>
      <c r="AL175" s="1"/>
      <c r="AM175" s="1"/>
    </row>
    <row r="176" spans="1:39" s="46" customFormat="1" ht="12" customHeight="1" x14ac:dyDescent="0.2">
      <c r="A176" s="38"/>
      <c r="B176" s="727" t="s">
        <v>22</v>
      </c>
      <c r="C176" s="223"/>
      <c r="D176" s="224"/>
      <c r="E176" s="222">
        <f t="shared" si="274"/>
        <v>0</v>
      </c>
      <c r="F176" s="6"/>
      <c r="G176" s="223"/>
      <c r="H176" s="224"/>
      <c r="I176" s="222">
        <f t="shared" si="275"/>
        <v>0</v>
      </c>
      <c r="J176" s="223"/>
      <c r="K176" s="224"/>
      <c r="L176" s="222">
        <f t="shared" si="276"/>
        <v>0</v>
      </c>
      <c r="M176" s="223">
        <f t="shared" si="277"/>
        <v>0</v>
      </c>
      <c r="N176" s="224">
        <f t="shared" si="278"/>
        <v>0</v>
      </c>
      <c r="O176" s="222">
        <f t="shared" si="279"/>
        <v>0</v>
      </c>
      <c r="P176" s="6"/>
      <c r="Q176" s="223">
        <f t="shared" si="280"/>
        <v>0</v>
      </c>
      <c r="R176" s="224">
        <f t="shared" si="281"/>
        <v>0</v>
      </c>
      <c r="S176" s="222">
        <f t="shared" si="282"/>
        <v>0</v>
      </c>
      <c r="T176" s="6"/>
      <c r="U176" s="223"/>
      <c r="V176" s="393"/>
      <c r="W176" s="396"/>
      <c r="X176" s="757"/>
      <c r="Y176" s="45"/>
      <c r="Z176" s="45"/>
      <c r="AA176" s="1"/>
      <c r="AB176" s="1"/>
      <c r="AC176" s="1"/>
      <c r="AD176" s="1"/>
      <c r="AE176" s="1"/>
      <c r="AF176" s="1" t="e">
        <f t="shared" si="230"/>
        <v>#REF!</v>
      </c>
      <c r="AG176" s="1">
        <v>209</v>
      </c>
      <c r="AH176" s="1"/>
      <c r="AI176" s="1"/>
      <c r="AJ176" s="1"/>
      <c r="AK176" s="1"/>
      <c r="AL176" s="1"/>
      <c r="AM176" s="1"/>
    </row>
    <row r="177" spans="1:39" s="46" customFormat="1" ht="12" customHeight="1" x14ac:dyDescent="0.2">
      <c r="A177" s="38"/>
      <c r="B177" s="727" t="s">
        <v>22</v>
      </c>
      <c r="C177" s="223"/>
      <c r="D177" s="224"/>
      <c r="E177" s="222">
        <f t="shared" si="274"/>
        <v>0</v>
      </c>
      <c r="F177" s="6"/>
      <c r="G177" s="223"/>
      <c r="H177" s="224"/>
      <c r="I177" s="222">
        <f t="shared" si="275"/>
        <v>0</v>
      </c>
      <c r="J177" s="223"/>
      <c r="K177" s="224"/>
      <c r="L177" s="222">
        <f t="shared" si="276"/>
        <v>0</v>
      </c>
      <c r="M177" s="223">
        <f t="shared" si="277"/>
        <v>0</v>
      </c>
      <c r="N177" s="224">
        <f t="shared" si="278"/>
        <v>0</v>
      </c>
      <c r="O177" s="222">
        <f t="shared" si="279"/>
        <v>0</v>
      </c>
      <c r="P177" s="6"/>
      <c r="Q177" s="223">
        <f t="shared" si="280"/>
        <v>0</v>
      </c>
      <c r="R177" s="224">
        <f t="shared" si="281"/>
        <v>0</v>
      </c>
      <c r="S177" s="222">
        <f t="shared" si="282"/>
        <v>0</v>
      </c>
      <c r="T177" s="6"/>
      <c r="U177" s="223"/>
      <c r="V177" s="393"/>
      <c r="W177" s="396"/>
      <c r="X177" s="757"/>
      <c r="Y177" s="45"/>
      <c r="Z177" s="45"/>
      <c r="AA177" s="1"/>
      <c r="AB177" s="1"/>
      <c r="AC177" s="1"/>
      <c r="AD177" s="1"/>
      <c r="AE177" s="1"/>
      <c r="AF177" s="1" t="e">
        <f t="shared" si="230"/>
        <v>#REF!</v>
      </c>
      <c r="AG177" s="1">
        <v>209</v>
      </c>
      <c r="AH177" s="1"/>
      <c r="AI177" s="1"/>
      <c r="AJ177" s="1"/>
      <c r="AK177" s="1"/>
      <c r="AL177" s="1"/>
      <c r="AM177" s="1"/>
    </row>
    <row r="178" spans="1:39" s="46" customFormat="1" ht="12" customHeight="1" x14ac:dyDescent="0.2">
      <c r="A178" s="38"/>
      <c r="B178" s="727" t="s">
        <v>22</v>
      </c>
      <c r="C178" s="223"/>
      <c r="D178" s="224"/>
      <c r="E178" s="222">
        <f t="shared" si="274"/>
        <v>0</v>
      </c>
      <c r="F178" s="6"/>
      <c r="G178" s="223"/>
      <c r="H178" s="224"/>
      <c r="I178" s="222">
        <f t="shared" si="275"/>
        <v>0</v>
      </c>
      <c r="J178" s="223"/>
      <c r="K178" s="224"/>
      <c r="L178" s="222">
        <f t="shared" si="276"/>
        <v>0</v>
      </c>
      <c r="M178" s="223">
        <f t="shared" si="277"/>
        <v>0</v>
      </c>
      <c r="N178" s="224">
        <f t="shared" si="278"/>
        <v>0</v>
      </c>
      <c r="O178" s="222">
        <f t="shared" si="279"/>
        <v>0</v>
      </c>
      <c r="P178" s="6"/>
      <c r="Q178" s="223">
        <f t="shared" si="280"/>
        <v>0</v>
      </c>
      <c r="R178" s="224">
        <f t="shared" si="281"/>
        <v>0</v>
      </c>
      <c r="S178" s="222">
        <f t="shared" si="282"/>
        <v>0</v>
      </c>
      <c r="T178" s="6"/>
      <c r="U178" s="223"/>
      <c r="V178" s="393"/>
      <c r="W178" s="396"/>
      <c r="X178" s="757"/>
      <c r="Y178" s="45"/>
      <c r="Z178" s="45"/>
      <c r="AA178" s="1"/>
      <c r="AB178" s="1"/>
      <c r="AC178" s="1"/>
      <c r="AD178" s="1"/>
      <c r="AE178" s="1"/>
      <c r="AF178" s="1" t="e">
        <f t="shared" si="230"/>
        <v>#REF!</v>
      </c>
      <c r="AG178" s="1">
        <v>209</v>
      </c>
      <c r="AH178" s="1"/>
      <c r="AI178" s="1"/>
      <c r="AJ178" s="1"/>
      <c r="AK178" s="1"/>
      <c r="AL178" s="1"/>
      <c r="AM178" s="1"/>
    </row>
    <row r="179" spans="1:39" ht="12" customHeight="1" thickBot="1" x14ac:dyDescent="0.25">
      <c r="A179" s="17"/>
      <c r="B179" s="60"/>
      <c r="C179" s="24"/>
      <c r="D179" s="62"/>
      <c r="E179" s="61"/>
      <c r="F179" s="6"/>
      <c r="G179" s="24"/>
      <c r="H179" s="62"/>
      <c r="I179" s="61"/>
      <c r="J179" s="438"/>
      <c r="K179" s="25"/>
      <c r="L179" s="90"/>
      <c r="M179" s="438"/>
      <c r="N179" s="25"/>
      <c r="O179" s="61"/>
      <c r="P179" s="6"/>
      <c r="Q179" s="269"/>
      <c r="R179" s="6"/>
      <c r="S179" s="61"/>
      <c r="T179" s="6"/>
      <c r="U179" s="24"/>
      <c r="V179" s="25"/>
      <c r="W179" s="61"/>
      <c r="X179" s="64"/>
      <c r="AA179" s="1"/>
      <c r="AB179" s="1"/>
      <c r="AC179" s="1"/>
      <c r="AD179" s="1"/>
      <c r="AE179" s="1"/>
      <c r="AF179" s="1" t="e">
        <f t="shared" si="230"/>
        <v>#REF!</v>
      </c>
      <c r="AG179" s="1">
        <v>209</v>
      </c>
      <c r="AH179" s="1"/>
      <c r="AI179" s="1"/>
      <c r="AJ179" s="1"/>
      <c r="AK179" s="1"/>
      <c r="AL179" s="1"/>
      <c r="AM179" s="1"/>
    </row>
    <row r="180" spans="1:39" ht="12" customHeight="1" x14ac:dyDescent="0.2">
      <c r="A180" s="113"/>
      <c r="B180" s="114"/>
      <c r="C180" s="117"/>
      <c r="D180" s="118"/>
      <c r="E180" s="116"/>
      <c r="F180" s="6"/>
      <c r="G180" s="117"/>
      <c r="H180" s="118"/>
      <c r="I180" s="116"/>
      <c r="J180" s="119"/>
      <c r="K180" s="118"/>
      <c r="L180" s="116"/>
      <c r="M180" s="119"/>
      <c r="N180" s="118"/>
      <c r="O180" s="116"/>
      <c r="P180" s="6"/>
      <c r="Q180" s="115"/>
      <c r="R180" s="533"/>
      <c r="S180" s="519"/>
      <c r="T180" s="6"/>
      <c r="U180" s="417"/>
      <c r="V180" s="118"/>
      <c r="W180" s="116"/>
      <c r="X180" s="122"/>
      <c r="AA180" s="1"/>
      <c r="AB180" s="1"/>
      <c r="AC180" s="1"/>
      <c r="AD180" s="1"/>
      <c r="AE180" s="1"/>
      <c r="AF180" s="1" t="e">
        <f t="shared" si="230"/>
        <v>#REF!</v>
      </c>
      <c r="AG180" s="1">
        <v>209</v>
      </c>
      <c r="AH180" s="1"/>
      <c r="AI180" s="1"/>
      <c r="AJ180" s="1"/>
      <c r="AK180" s="1"/>
      <c r="AL180" s="1"/>
      <c r="AM180" s="1"/>
    </row>
    <row r="181" spans="1:39" ht="12" customHeight="1" x14ac:dyDescent="0.2">
      <c r="A181" s="74"/>
      <c r="B181" s="48" t="s">
        <v>68</v>
      </c>
      <c r="C181" s="51"/>
      <c r="D181" s="124"/>
      <c r="E181" s="123">
        <f>E7+E21+E47+E61+E77+E91+E99+E111+E123+E134+E157+E171</f>
        <v>0</v>
      </c>
      <c r="F181" s="6"/>
      <c r="G181" s="51"/>
      <c r="H181" s="124"/>
      <c r="I181" s="123">
        <f>I7+I21+I47+I61+I77+I91+I99+I111+I123+I134+I157+I171</f>
        <v>0</v>
      </c>
      <c r="J181" s="125"/>
      <c r="K181" s="124"/>
      <c r="L181" s="123">
        <f>L7+L21+L47+L61+L77+L91+L99+L111+L123+L134+L157+L171</f>
        <v>0</v>
      </c>
      <c r="M181" s="125"/>
      <c r="N181" s="124"/>
      <c r="O181" s="123">
        <f>O7+O21+O47+O61+O77+O91+O99+O111+O123+O134+O157+O171</f>
        <v>0</v>
      </c>
      <c r="P181" s="712"/>
      <c r="Q181" s="534"/>
      <c r="R181" s="535"/>
      <c r="S181" s="515">
        <f>O181-W181</f>
        <v>-37145</v>
      </c>
      <c r="T181" s="6"/>
      <c r="U181" s="51"/>
      <c r="V181" s="124"/>
      <c r="W181" s="123">
        <f>W7+W21+W47+W61+W77+W91+W99+W111+W123+W134+W157+W171</f>
        <v>37145</v>
      </c>
      <c r="X181" s="753" t="s">
        <v>68</v>
      </c>
      <c r="Y181" s="6"/>
      <c r="AA181" s="1"/>
      <c r="AB181" s="1"/>
      <c r="AC181" s="1"/>
      <c r="AD181" s="1"/>
      <c r="AE181" s="1"/>
      <c r="AF181" s="1" t="e">
        <f t="shared" si="230"/>
        <v>#REF!</v>
      </c>
      <c r="AG181" s="1">
        <v>209</v>
      </c>
      <c r="AH181" s="1"/>
      <c r="AI181" s="1"/>
      <c r="AJ181" s="1"/>
      <c r="AK181" s="1"/>
      <c r="AL181" s="1"/>
      <c r="AM181" s="1"/>
    </row>
    <row r="182" spans="1:39" ht="12" customHeight="1" thickBot="1" x14ac:dyDescent="0.25">
      <c r="A182" s="74"/>
      <c r="B182" s="48"/>
      <c r="C182" s="51"/>
      <c r="D182" s="52"/>
      <c r="E182" s="50"/>
      <c r="F182" s="6"/>
      <c r="G182" s="51"/>
      <c r="H182" s="52"/>
      <c r="I182" s="50"/>
      <c r="J182" s="125"/>
      <c r="K182" s="52"/>
      <c r="L182" s="50"/>
      <c r="M182" s="125"/>
      <c r="N182" s="52"/>
      <c r="O182" s="50"/>
      <c r="P182" s="6"/>
      <c r="Q182" s="49"/>
      <c r="R182" s="164"/>
      <c r="S182" s="128"/>
      <c r="T182" s="6"/>
      <c r="U182" s="51"/>
      <c r="V182" s="52"/>
      <c r="W182" s="439"/>
      <c r="X182" s="85"/>
      <c r="Y182" s="6"/>
      <c r="AA182" s="1"/>
      <c r="AB182" s="1"/>
      <c r="AC182" s="1"/>
      <c r="AD182" s="1"/>
      <c r="AE182" s="1"/>
      <c r="AF182" s="1" t="e">
        <f t="shared" si="230"/>
        <v>#REF!</v>
      </c>
      <c r="AG182" s="1">
        <v>209</v>
      </c>
      <c r="AH182" s="1"/>
      <c r="AI182" s="1"/>
      <c r="AJ182" s="1"/>
      <c r="AK182" s="1"/>
      <c r="AL182" s="1"/>
      <c r="AM182" s="1"/>
    </row>
    <row r="183" spans="1:39" ht="12" customHeight="1" thickBot="1" x14ac:dyDescent="0.25">
      <c r="A183" s="74"/>
      <c r="B183" s="48" t="s">
        <v>69</v>
      </c>
      <c r="C183" s="129"/>
      <c r="D183" s="124"/>
      <c r="E183" s="128"/>
      <c r="F183" s="6"/>
      <c r="G183" s="129"/>
      <c r="H183" s="124"/>
      <c r="I183" s="128"/>
      <c r="J183" s="130"/>
      <c r="K183" s="124"/>
      <c r="L183" s="128"/>
      <c r="M183" s="130"/>
      <c r="N183" s="124"/>
      <c r="O183" s="128"/>
      <c r="P183" s="6"/>
      <c r="Q183" s="49"/>
      <c r="R183" s="164"/>
      <c r="S183" s="128"/>
      <c r="T183" s="6"/>
      <c r="U183" s="129"/>
      <c r="V183" s="440"/>
      <c r="W183" s="441">
        <v>0</v>
      </c>
      <c r="X183" s="749" t="s">
        <v>140</v>
      </c>
      <c r="Y183" s="758" t="e">
        <v>#N/A</v>
      </c>
      <c r="AA183" s="1"/>
      <c r="AB183" s="1"/>
      <c r="AC183" s="1"/>
      <c r="AD183" s="1"/>
      <c r="AE183" s="1"/>
      <c r="AF183" s="1" t="e">
        <f t="shared" si="230"/>
        <v>#REF!</v>
      </c>
      <c r="AG183" s="1">
        <v>209</v>
      </c>
      <c r="AH183" s="1"/>
      <c r="AI183" s="1"/>
      <c r="AJ183" s="1"/>
      <c r="AK183" s="1"/>
      <c r="AL183" s="1"/>
      <c r="AM183" s="1"/>
    </row>
    <row r="184" spans="1:39" ht="12" customHeight="1" x14ac:dyDescent="0.2">
      <c r="A184" s="74"/>
      <c r="B184" s="48"/>
      <c r="C184" s="129"/>
      <c r="D184" s="124"/>
      <c r="E184" s="155"/>
      <c r="F184" s="6"/>
      <c r="G184" s="129"/>
      <c r="H184" s="124"/>
      <c r="I184" s="155"/>
      <c r="J184" s="130"/>
      <c r="K184" s="124"/>
      <c r="L184" s="155"/>
      <c r="M184" s="130"/>
      <c r="N184" s="124"/>
      <c r="O184" s="155"/>
      <c r="P184" s="6"/>
      <c r="Q184" s="266"/>
      <c r="R184" s="554"/>
      <c r="S184" s="136"/>
      <c r="T184" s="6"/>
      <c r="U184" s="129"/>
      <c r="V184" s="124"/>
      <c r="W184" s="442"/>
      <c r="X184" s="443"/>
      <c r="Y184" s="135"/>
      <c r="AA184" s="1"/>
      <c r="AB184" s="1"/>
      <c r="AC184" s="1"/>
      <c r="AD184" s="1"/>
      <c r="AE184" s="1"/>
      <c r="AF184" s="1" t="e">
        <f t="shared" si="230"/>
        <v>#REF!</v>
      </c>
      <c r="AG184" s="1">
        <v>209</v>
      </c>
      <c r="AH184" s="1"/>
      <c r="AI184" s="1"/>
      <c r="AJ184" s="1"/>
      <c r="AK184" s="1"/>
      <c r="AL184" s="1"/>
      <c r="AM184" s="1"/>
    </row>
    <row r="185" spans="1:39" s="145" customFormat="1" ht="18" customHeight="1" x14ac:dyDescent="0.2">
      <c r="A185" s="792" t="s">
        <v>73</v>
      </c>
      <c r="B185" s="802"/>
      <c r="C185" s="556"/>
      <c r="D185" s="559"/>
      <c r="E185" s="28"/>
      <c r="F185" s="6"/>
      <c r="G185" s="556"/>
      <c r="H185" s="580" t="s">
        <v>74</v>
      </c>
      <c r="I185" s="28">
        <f>SUM(I186:I196)</f>
        <v>0</v>
      </c>
      <c r="J185" s="556"/>
      <c r="K185" s="580" t="s">
        <v>74</v>
      </c>
      <c r="L185" s="28">
        <f>SUM(L186:L196)</f>
        <v>0</v>
      </c>
      <c r="M185" s="556"/>
      <c r="N185" s="580" t="s">
        <v>74</v>
      </c>
      <c r="O185" s="28">
        <f>SUM(O186:O196)</f>
        <v>0</v>
      </c>
      <c r="P185" s="29"/>
      <c r="Q185" s="556"/>
      <c r="R185" s="558"/>
      <c r="S185" s="28"/>
      <c r="T185" s="6"/>
      <c r="U185" s="556"/>
      <c r="V185" s="558"/>
      <c r="W185" s="28"/>
      <c r="X185" s="65" t="s">
        <v>241</v>
      </c>
      <c r="Y185" s="143"/>
      <c r="Z185" s="144"/>
      <c r="AA185" s="1"/>
      <c r="AB185" s="1"/>
      <c r="AC185" s="1"/>
      <c r="AD185" s="1"/>
      <c r="AE185" s="1"/>
      <c r="AF185" s="1" t="e">
        <f t="shared" si="230"/>
        <v>#REF!</v>
      </c>
      <c r="AG185" s="1">
        <v>209</v>
      </c>
      <c r="AH185" s="1"/>
      <c r="AI185" s="1"/>
      <c r="AJ185" s="1"/>
      <c r="AK185" s="1"/>
      <c r="AL185" s="1"/>
      <c r="AM185" s="1"/>
    </row>
    <row r="186" spans="1:39" s="37" customFormat="1" ht="12" customHeight="1" x14ac:dyDescent="0.2">
      <c r="A186" s="66"/>
      <c r="B186" s="78" t="s">
        <v>169</v>
      </c>
      <c r="C186" s="578"/>
      <c r="D186" s="579"/>
      <c r="E186" s="35"/>
      <c r="F186" s="6"/>
      <c r="G186" s="578"/>
      <c r="H186" s="579"/>
      <c r="I186" s="35"/>
      <c r="J186" s="578"/>
      <c r="K186" s="579"/>
      <c r="L186" s="35"/>
      <c r="M186" s="578"/>
      <c r="N186" s="579"/>
      <c r="O186" s="365"/>
      <c r="P186" s="16"/>
      <c r="Q186" s="366"/>
      <c r="R186" s="367"/>
      <c r="S186" s="365"/>
      <c r="T186" s="6"/>
      <c r="U186" s="578"/>
      <c r="V186" s="581"/>
      <c r="W186" s="78"/>
      <c r="X186" s="759"/>
      <c r="Y186" s="146"/>
      <c r="Z186" s="36"/>
      <c r="AA186" s="1"/>
      <c r="AB186" s="1"/>
      <c r="AC186" s="1"/>
      <c r="AD186" s="1"/>
      <c r="AE186" s="1"/>
      <c r="AF186" s="1" t="e">
        <f t="shared" si="230"/>
        <v>#REF!</v>
      </c>
      <c r="AG186" s="1">
        <v>209</v>
      </c>
      <c r="AH186" s="1"/>
      <c r="AI186" s="1"/>
      <c r="AJ186" s="1"/>
      <c r="AK186" s="1"/>
      <c r="AL186" s="1"/>
      <c r="AM186" s="1"/>
    </row>
    <row r="187" spans="1:39" s="152" customFormat="1" ht="12" customHeight="1" x14ac:dyDescent="0.2">
      <c r="A187" s="38"/>
      <c r="B187" s="727" t="s">
        <v>22</v>
      </c>
      <c r="C187" s="498"/>
      <c r="D187" s="499"/>
      <c r="E187" s="147"/>
      <c r="F187" s="6"/>
      <c r="G187" s="498" t="s">
        <v>185</v>
      </c>
      <c r="H187" s="604" t="e">
        <f>I187/I198</f>
        <v>#DIV/0!</v>
      </c>
      <c r="I187" s="147"/>
      <c r="J187" s="498" t="s">
        <v>185</v>
      </c>
      <c r="K187" s="604" t="e">
        <f>L187/L198</f>
        <v>#DIV/0!</v>
      </c>
      <c r="L187" s="147"/>
      <c r="M187" s="498" t="s">
        <v>185</v>
      </c>
      <c r="N187" s="604" t="e">
        <f>O187/O198</f>
        <v>#DIV/0!</v>
      </c>
      <c r="O187" s="147">
        <f>I187+L187</f>
        <v>0</v>
      </c>
      <c r="P187" s="6"/>
      <c r="Q187" s="271"/>
      <c r="R187" s="594"/>
      <c r="S187" s="147"/>
      <c r="T187" s="6"/>
      <c r="U187" s="498"/>
      <c r="V187" s="599"/>
      <c r="W187" s="600"/>
      <c r="X187" s="497"/>
      <c r="Y187" s="548"/>
      <c r="Z187" s="41"/>
      <c r="AA187" s="1"/>
      <c r="AB187" s="1"/>
      <c r="AC187" s="1"/>
      <c r="AD187" s="1"/>
      <c r="AE187" s="1"/>
      <c r="AF187" s="1" t="e">
        <f t="shared" si="230"/>
        <v>#REF!</v>
      </c>
      <c r="AG187" s="1">
        <v>209</v>
      </c>
      <c r="AH187" s="1"/>
      <c r="AI187" s="1"/>
      <c r="AJ187" s="1"/>
      <c r="AK187" s="1"/>
      <c r="AL187" s="1"/>
      <c r="AM187" s="1"/>
    </row>
    <row r="188" spans="1:39" s="152" customFormat="1" ht="12" customHeight="1" x14ac:dyDescent="0.2">
      <c r="A188" s="57"/>
      <c r="B188" s="699" t="s">
        <v>22</v>
      </c>
      <c r="C188" s="148"/>
      <c r="D188" s="149"/>
      <c r="E188" s="147"/>
      <c r="F188" s="6"/>
      <c r="G188" s="148" t="s">
        <v>185</v>
      </c>
      <c r="H188" s="605" t="e">
        <f>I188/I198</f>
        <v>#DIV/0!</v>
      </c>
      <c r="I188" s="147"/>
      <c r="J188" s="148" t="s">
        <v>185</v>
      </c>
      <c r="K188" s="605" t="e">
        <f>L188/L198</f>
        <v>#DIV/0!</v>
      </c>
      <c r="L188" s="147"/>
      <c r="M188" s="148" t="s">
        <v>185</v>
      </c>
      <c r="N188" s="605" t="e">
        <f>O188/O198</f>
        <v>#DIV/0!</v>
      </c>
      <c r="O188" s="147">
        <f t="shared" ref="O188:O195" si="292">I188+L188</f>
        <v>0</v>
      </c>
      <c r="P188" s="6"/>
      <c r="Q188" s="39"/>
      <c r="R188" s="549"/>
      <c r="S188" s="513"/>
      <c r="T188" s="6"/>
      <c r="U188" s="148"/>
      <c r="V188" s="550"/>
      <c r="W188" s="551"/>
      <c r="X188" s="497"/>
      <c r="Y188" s="548"/>
      <c r="Z188" s="41"/>
      <c r="AA188" s="1"/>
      <c r="AB188" s="1"/>
      <c r="AC188" s="1"/>
      <c r="AD188" s="1"/>
      <c r="AE188" s="1"/>
      <c r="AF188" s="1" t="e">
        <f t="shared" si="230"/>
        <v>#REF!</v>
      </c>
      <c r="AG188" s="1">
        <v>209</v>
      </c>
      <c r="AH188" s="1"/>
      <c r="AI188" s="1"/>
      <c r="AJ188" s="1"/>
      <c r="AK188" s="1"/>
      <c r="AL188" s="1"/>
      <c r="AM188" s="1"/>
    </row>
    <row r="189" spans="1:39" s="152" customFormat="1" ht="12" customHeight="1" x14ac:dyDescent="0.2">
      <c r="A189" s="57"/>
      <c r="B189" s="699" t="s">
        <v>22</v>
      </c>
      <c r="C189" s="148"/>
      <c r="D189" s="149"/>
      <c r="E189" s="147"/>
      <c r="F189" s="6"/>
      <c r="G189" s="148" t="s">
        <v>185</v>
      </c>
      <c r="H189" s="605" t="e">
        <f>I189/I198</f>
        <v>#DIV/0!</v>
      </c>
      <c r="I189" s="147"/>
      <c r="J189" s="148" t="s">
        <v>185</v>
      </c>
      <c r="K189" s="605" t="e">
        <f>L189/L198</f>
        <v>#DIV/0!</v>
      </c>
      <c r="L189" s="147"/>
      <c r="M189" s="148" t="s">
        <v>185</v>
      </c>
      <c r="N189" s="605" t="e">
        <f>O189/O198</f>
        <v>#DIV/0!</v>
      </c>
      <c r="O189" s="147">
        <f t="shared" si="292"/>
        <v>0</v>
      </c>
      <c r="P189" s="6"/>
      <c r="Q189" s="39"/>
      <c r="R189" s="549"/>
      <c r="S189" s="513"/>
      <c r="T189" s="6"/>
      <c r="U189" s="148"/>
      <c r="V189" s="550"/>
      <c r="W189" s="551"/>
      <c r="X189" s="497"/>
      <c r="Y189" s="548"/>
      <c r="Z189" s="41"/>
      <c r="AA189" s="1"/>
      <c r="AB189" s="1"/>
      <c r="AC189" s="1"/>
      <c r="AD189" s="1"/>
      <c r="AE189" s="1"/>
      <c r="AF189" s="1" t="e">
        <f t="shared" si="230"/>
        <v>#REF!</v>
      </c>
      <c r="AG189" s="1">
        <v>209</v>
      </c>
      <c r="AH189" s="1"/>
      <c r="AI189" s="1"/>
      <c r="AJ189" s="1"/>
      <c r="AK189" s="1"/>
      <c r="AL189" s="1"/>
      <c r="AM189" s="1"/>
    </row>
    <row r="190" spans="1:39" s="152" customFormat="1" ht="12" customHeight="1" x14ac:dyDescent="0.2">
      <c r="A190" s="57"/>
      <c r="B190" s="699" t="s">
        <v>22</v>
      </c>
      <c r="C190" s="148"/>
      <c r="D190" s="149"/>
      <c r="E190" s="147"/>
      <c r="F190" s="6"/>
      <c r="G190" s="148" t="s">
        <v>185</v>
      </c>
      <c r="H190" s="605" t="e">
        <f>I190/I198</f>
        <v>#DIV/0!</v>
      </c>
      <c r="I190" s="147"/>
      <c r="J190" s="148" t="s">
        <v>185</v>
      </c>
      <c r="K190" s="605" t="e">
        <f>L190/L198</f>
        <v>#DIV/0!</v>
      </c>
      <c r="L190" s="147"/>
      <c r="M190" s="148" t="s">
        <v>185</v>
      </c>
      <c r="N190" s="605" t="e">
        <f>O190/O198</f>
        <v>#DIV/0!</v>
      </c>
      <c r="O190" s="147">
        <f t="shared" si="292"/>
        <v>0</v>
      </c>
      <c r="P190" s="6"/>
      <c r="Q190" s="39"/>
      <c r="R190" s="549"/>
      <c r="S190" s="513"/>
      <c r="T190" s="6"/>
      <c r="U190" s="148"/>
      <c r="V190" s="550"/>
      <c r="W190" s="551"/>
      <c r="X190" s="497"/>
      <c r="Y190" s="548"/>
      <c r="Z190" s="41"/>
      <c r="AA190" s="1"/>
      <c r="AB190" s="1"/>
      <c r="AC190" s="1"/>
      <c r="AD190" s="1"/>
      <c r="AE190" s="1"/>
      <c r="AF190" s="1" t="e">
        <f t="shared" si="230"/>
        <v>#REF!</v>
      </c>
      <c r="AG190" s="1">
        <v>209</v>
      </c>
      <c r="AH190" s="1"/>
      <c r="AI190" s="1"/>
      <c r="AJ190" s="1"/>
      <c r="AK190" s="1"/>
      <c r="AL190" s="1"/>
      <c r="AM190" s="1"/>
    </row>
    <row r="191" spans="1:39" s="152" customFormat="1" ht="12" customHeight="1" x14ac:dyDescent="0.2">
      <c r="A191" s="57"/>
      <c r="B191" s="699" t="s">
        <v>22</v>
      </c>
      <c r="C191" s="148"/>
      <c r="D191" s="149"/>
      <c r="E191" s="147"/>
      <c r="F191" s="6"/>
      <c r="G191" s="148" t="s">
        <v>185</v>
      </c>
      <c r="H191" s="605" t="e">
        <f>I191/I198</f>
        <v>#DIV/0!</v>
      </c>
      <c r="I191" s="147"/>
      <c r="J191" s="148" t="s">
        <v>185</v>
      </c>
      <c r="K191" s="605" t="e">
        <f>L191/L198</f>
        <v>#DIV/0!</v>
      </c>
      <c r="L191" s="147"/>
      <c r="M191" s="148" t="s">
        <v>185</v>
      </c>
      <c r="N191" s="605" t="e">
        <f>O191/O198</f>
        <v>#DIV/0!</v>
      </c>
      <c r="O191" s="147">
        <f t="shared" si="292"/>
        <v>0</v>
      </c>
      <c r="P191" s="6"/>
      <c r="Q191" s="39"/>
      <c r="R191" s="549"/>
      <c r="S191" s="513"/>
      <c r="T191" s="6"/>
      <c r="U191" s="148"/>
      <c r="V191" s="550"/>
      <c r="W191" s="551"/>
      <c r="X191" s="497"/>
      <c r="Y191" s="548"/>
      <c r="Z191" s="41"/>
      <c r="AA191" s="1"/>
      <c r="AB191" s="1"/>
      <c r="AC191" s="1"/>
      <c r="AD191" s="1"/>
      <c r="AE191" s="1"/>
      <c r="AF191" s="1" t="e">
        <f t="shared" si="230"/>
        <v>#REF!</v>
      </c>
      <c r="AG191" s="1">
        <v>209</v>
      </c>
      <c r="AH191" s="1"/>
      <c r="AI191" s="1"/>
      <c r="AJ191" s="1"/>
      <c r="AK191" s="1"/>
      <c r="AL191" s="1"/>
      <c r="AM191" s="1"/>
    </row>
    <row r="192" spans="1:39" ht="12" customHeight="1" x14ac:dyDescent="0.2">
      <c r="A192" s="47"/>
      <c r="B192" s="60" t="s">
        <v>75</v>
      </c>
      <c r="C192" s="154"/>
      <c r="D192" s="372"/>
      <c r="E192" s="153"/>
      <c r="F192" s="6"/>
      <c r="G192" s="154" t="s">
        <v>185</v>
      </c>
      <c r="H192" s="603" t="e">
        <f>I192/I198</f>
        <v>#DIV/0!</v>
      </c>
      <c r="I192" s="155"/>
      <c r="J192" s="154" t="s">
        <v>185</v>
      </c>
      <c r="K192" s="603" t="e">
        <f>L192/L198</f>
        <v>#DIV/0!</v>
      </c>
      <c r="L192" s="155"/>
      <c r="M192" s="154" t="s">
        <v>185</v>
      </c>
      <c r="N192" s="603" t="e">
        <f>O192/O198</f>
        <v>#DIV/0!</v>
      </c>
      <c r="O192" s="155">
        <f t="shared" si="292"/>
        <v>0</v>
      </c>
      <c r="P192" s="6"/>
      <c r="Q192" s="49"/>
      <c r="R192" s="164"/>
      <c r="S192" s="128"/>
      <c r="T192" s="6"/>
      <c r="U192" s="129"/>
      <c r="V192" s="542"/>
      <c r="W192" s="543"/>
      <c r="X192" s="85"/>
      <c r="Y192" s="135"/>
      <c r="Z192" s="6"/>
      <c r="AA192" s="1"/>
      <c r="AB192" s="1"/>
      <c r="AC192" s="1"/>
      <c r="AD192" s="1"/>
      <c r="AE192" s="1"/>
      <c r="AF192" s="1" t="e">
        <f t="shared" si="230"/>
        <v>#REF!</v>
      </c>
      <c r="AG192" s="1">
        <v>209</v>
      </c>
      <c r="AH192" s="1"/>
      <c r="AI192" s="1"/>
      <c r="AJ192" s="1"/>
      <c r="AK192" s="1"/>
      <c r="AL192" s="1"/>
      <c r="AM192" s="1"/>
    </row>
    <row r="193" spans="1:39" ht="12" customHeight="1" x14ac:dyDescent="0.2">
      <c r="A193" s="47"/>
      <c r="B193" s="72" t="s">
        <v>239</v>
      </c>
      <c r="C193" s="154"/>
      <c r="D193" s="372"/>
      <c r="E193" s="153"/>
      <c r="F193" s="6"/>
      <c r="G193" s="154" t="s">
        <v>185</v>
      </c>
      <c r="H193" s="603" t="e">
        <f>I193/I198</f>
        <v>#DIV/0!</v>
      </c>
      <c r="I193" s="155"/>
      <c r="J193" s="154" t="s">
        <v>185</v>
      </c>
      <c r="K193" s="603" t="e">
        <f>L193/L198</f>
        <v>#DIV/0!</v>
      </c>
      <c r="L193" s="155"/>
      <c r="M193" s="154" t="s">
        <v>185</v>
      </c>
      <c r="N193" s="603" t="e">
        <f>O193/O198</f>
        <v>#DIV/0!</v>
      </c>
      <c r="O193" s="155">
        <f t="shared" si="292"/>
        <v>0</v>
      </c>
      <c r="P193" s="6"/>
      <c r="Q193" s="49"/>
      <c r="R193" s="164"/>
      <c r="S193" s="128"/>
      <c r="T193" s="6"/>
      <c r="U193" s="129"/>
      <c r="V193" s="542"/>
      <c r="W193" s="543"/>
      <c r="X193" s="85"/>
      <c r="Y193" s="135"/>
      <c r="Z193" s="6"/>
      <c r="AA193" s="1"/>
      <c r="AB193" s="1"/>
      <c r="AC193" s="1"/>
      <c r="AD193" s="1"/>
      <c r="AE193" s="1"/>
      <c r="AF193" s="1" t="e">
        <f t="shared" si="230"/>
        <v>#REF!</v>
      </c>
      <c r="AG193" s="1">
        <v>209</v>
      </c>
      <c r="AH193" s="1"/>
      <c r="AI193" s="1"/>
      <c r="AJ193" s="1"/>
      <c r="AK193" s="1"/>
      <c r="AL193" s="1"/>
      <c r="AM193" s="1"/>
    </row>
    <row r="194" spans="1:39" ht="12" customHeight="1" x14ac:dyDescent="0.2">
      <c r="A194" s="47"/>
      <c r="B194" s="48" t="s">
        <v>76</v>
      </c>
      <c r="C194" s="154"/>
      <c r="D194" s="372"/>
      <c r="E194" s="153"/>
      <c r="F194" s="6"/>
      <c r="G194" s="154" t="s">
        <v>185</v>
      </c>
      <c r="H194" s="603" t="e">
        <f>I194/I198</f>
        <v>#DIV/0!</v>
      </c>
      <c r="I194" s="155"/>
      <c r="J194" s="154" t="s">
        <v>185</v>
      </c>
      <c r="K194" s="603" t="e">
        <f>L194/L198</f>
        <v>#DIV/0!</v>
      </c>
      <c r="L194" s="155"/>
      <c r="M194" s="154" t="s">
        <v>185</v>
      </c>
      <c r="N194" s="603" t="e">
        <f>O194/O198</f>
        <v>#DIV/0!</v>
      </c>
      <c r="O194" s="155">
        <f t="shared" si="292"/>
        <v>0</v>
      </c>
      <c r="P194" s="6"/>
      <c r="Q194" s="49"/>
      <c r="R194" s="164"/>
      <c r="S194" s="128"/>
      <c r="T194" s="6"/>
      <c r="U194" s="129"/>
      <c r="V194" s="542"/>
      <c r="W194" s="543"/>
      <c r="X194" s="85"/>
      <c r="Y194" s="135"/>
      <c r="Z194" s="6"/>
      <c r="AA194" s="1"/>
      <c r="AB194" s="1"/>
      <c r="AC194" s="1"/>
      <c r="AD194" s="1"/>
      <c r="AE194" s="1"/>
      <c r="AF194" s="1" t="e">
        <f t="shared" si="230"/>
        <v>#REF!</v>
      </c>
      <c r="AG194" s="1">
        <v>209</v>
      </c>
      <c r="AH194" s="1"/>
      <c r="AI194" s="1"/>
      <c r="AJ194" s="1"/>
      <c r="AK194" s="1"/>
      <c r="AL194" s="1"/>
      <c r="AM194" s="1"/>
    </row>
    <row r="195" spans="1:39" ht="12" customHeight="1" x14ac:dyDescent="0.2">
      <c r="A195" s="47"/>
      <c r="B195" s="72" t="s">
        <v>77</v>
      </c>
      <c r="C195" s="154"/>
      <c r="D195" s="372"/>
      <c r="E195" s="153"/>
      <c r="F195" s="6"/>
      <c r="G195" s="154" t="s">
        <v>185</v>
      </c>
      <c r="H195" s="603" t="e">
        <f>I195/I198</f>
        <v>#DIV/0!</v>
      </c>
      <c r="I195" s="155"/>
      <c r="J195" s="154" t="s">
        <v>185</v>
      </c>
      <c r="K195" s="603" t="e">
        <f>L195/L198</f>
        <v>#DIV/0!</v>
      </c>
      <c r="L195" s="155"/>
      <c r="M195" s="154" t="s">
        <v>185</v>
      </c>
      <c r="N195" s="603" t="e">
        <f>O195/O198</f>
        <v>#DIV/0!</v>
      </c>
      <c r="O195" s="155">
        <f t="shared" si="292"/>
        <v>0</v>
      </c>
      <c r="P195" s="6"/>
      <c r="Q195" s="49"/>
      <c r="R195" s="164"/>
      <c r="S195" s="128"/>
      <c r="T195" s="6"/>
      <c r="U195" s="129"/>
      <c r="V195" s="542"/>
      <c r="W195" s="543"/>
      <c r="X195" s="85"/>
      <c r="Y195" s="135"/>
      <c r="Z195" s="6"/>
      <c r="AA195" s="1"/>
      <c r="AB195" s="1"/>
      <c r="AC195" s="1"/>
      <c r="AD195" s="1"/>
      <c r="AE195" s="1"/>
      <c r="AF195" s="1" t="e">
        <f t="shared" si="230"/>
        <v>#REF!</v>
      </c>
      <c r="AG195" s="1">
        <v>207</v>
      </c>
      <c r="AH195" s="1"/>
      <c r="AI195" s="1"/>
      <c r="AJ195" s="1"/>
      <c r="AK195" s="1"/>
      <c r="AL195" s="1"/>
      <c r="AM195" s="1"/>
    </row>
    <row r="196" spans="1:39" ht="12" customHeight="1" x14ac:dyDescent="0.2">
      <c r="A196" s="47"/>
      <c r="B196" s="48" t="s">
        <v>170</v>
      </c>
      <c r="C196" s="154"/>
      <c r="D196" s="372"/>
      <c r="E196" s="153"/>
      <c r="F196" s="6"/>
      <c r="G196" s="154" t="s">
        <v>185</v>
      </c>
      <c r="H196" s="603" t="e">
        <f>I196/I198</f>
        <v>#DIV/0!</v>
      </c>
      <c r="I196" s="159">
        <f>I198-(SUM(I186:I195))-I181</f>
        <v>0</v>
      </c>
      <c r="J196" s="154" t="s">
        <v>185</v>
      </c>
      <c r="K196" s="603" t="e">
        <f>L196/L198</f>
        <v>#DIV/0!</v>
      </c>
      <c r="L196" s="159">
        <f>L198-(SUM(L186:L195))-L181</f>
        <v>0</v>
      </c>
      <c r="M196" s="154" t="s">
        <v>185</v>
      </c>
      <c r="N196" s="603" t="e">
        <f>O196/O198</f>
        <v>#DIV/0!</v>
      </c>
      <c r="O196" s="159">
        <f>O198-(SUM(O186:O195))-O181</f>
        <v>0</v>
      </c>
      <c r="P196" s="16"/>
      <c r="Q196" s="527"/>
      <c r="R196" s="528"/>
      <c r="S196" s="514"/>
      <c r="T196" s="6"/>
      <c r="U196" s="162"/>
      <c r="V196" s="542"/>
      <c r="W196" s="543"/>
      <c r="X196" s="85"/>
      <c r="Y196" s="135"/>
      <c r="Z196" s="6"/>
      <c r="AA196" s="1"/>
      <c r="AB196" s="1"/>
      <c r="AC196" s="1"/>
      <c r="AD196" s="1"/>
      <c r="AE196" s="1"/>
      <c r="AF196" s="1" t="e">
        <f t="shared" si="230"/>
        <v>#REF!</v>
      </c>
      <c r="AG196" s="1">
        <v>207</v>
      </c>
      <c r="AH196" s="1"/>
      <c r="AI196" s="1"/>
      <c r="AJ196" s="1"/>
      <c r="AK196" s="1"/>
      <c r="AL196" s="1"/>
      <c r="AM196" s="1"/>
    </row>
    <row r="197" spans="1:39" ht="12" customHeight="1" x14ac:dyDescent="0.2">
      <c r="A197" s="74"/>
      <c r="B197" s="48"/>
      <c r="C197" s="129"/>
      <c r="D197" s="124"/>
      <c r="E197" s="90"/>
      <c r="F197" s="6"/>
      <c r="G197" s="129"/>
      <c r="H197" s="124"/>
      <c r="I197" s="90"/>
      <c r="J197" s="130"/>
      <c r="K197" s="124"/>
      <c r="L197" s="90"/>
      <c r="M197" s="130"/>
      <c r="N197" s="124"/>
      <c r="O197" s="90"/>
      <c r="P197" s="6"/>
      <c r="Q197" s="49"/>
      <c r="R197" s="164"/>
      <c r="S197" s="128"/>
      <c r="T197" s="6"/>
      <c r="U197" s="129"/>
      <c r="V197" s="473"/>
      <c r="W197" s="538"/>
      <c r="X197" s="98"/>
      <c r="Y197" s="6"/>
      <c r="AA197" s="1"/>
      <c r="AB197" s="1"/>
      <c r="AC197" s="1"/>
      <c r="AD197" s="1"/>
      <c r="AE197" s="1"/>
      <c r="AF197" s="1" t="e">
        <f t="shared" si="230"/>
        <v>#REF!</v>
      </c>
      <c r="AG197" s="1">
        <v>207</v>
      </c>
      <c r="AH197" s="1"/>
      <c r="AI197" s="1"/>
      <c r="AJ197" s="1"/>
      <c r="AK197" s="1"/>
      <c r="AL197" s="1"/>
      <c r="AM197" s="1"/>
    </row>
    <row r="198" spans="1:39" ht="12" customHeight="1" x14ac:dyDescent="0.2">
      <c r="A198" s="74"/>
      <c r="B198" s="48" t="s">
        <v>171</v>
      </c>
      <c r="C198" s="129"/>
      <c r="D198" s="124"/>
      <c r="E198" s="163">
        <v>0</v>
      </c>
      <c r="F198" s="6"/>
      <c r="G198" s="129"/>
      <c r="H198" s="124"/>
      <c r="I198" s="163">
        <v>0</v>
      </c>
      <c r="J198" s="130"/>
      <c r="K198" s="124"/>
      <c r="L198" s="163">
        <v>0</v>
      </c>
      <c r="M198" s="130"/>
      <c r="N198" s="124"/>
      <c r="O198" s="159">
        <f>I198+L198</f>
        <v>0</v>
      </c>
      <c r="P198" s="16"/>
      <c r="Q198" s="527"/>
      <c r="R198" s="528"/>
      <c r="S198" s="515" t="e">
        <f>O198-W198</f>
        <v>#N/A</v>
      </c>
      <c r="T198" s="6"/>
      <c r="U198" s="129"/>
      <c r="V198" s="473"/>
      <c r="W198" s="695" t="e">
        <f>W183*Y183</f>
        <v>#N/A</v>
      </c>
      <c r="X198" s="753" t="s">
        <v>250</v>
      </c>
      <c r="Y198" s="6"/>
      <c r="AA198" s="1"/>
      <c r="AB198" s="1"/>
      <c r="AC198" s="1"/>
      <c r="AD198" s="1"/>
      <c r="AE198" s="1"/>
      <c r="AF198" s="1" t="e">
        <f t="shared" si="230"/>
        <v>#REF!</v>
      </c>
      <c r="AG198" s="1">
        <v>207</v>
      </c>
      <c r="AH198" s="1"/>
      <c r="AI198" s="1"/>
      <c r="AJ198" s="1"/>
      <c r="AK198" s="1"/>
      <c r="AL198" s="1"/>
      <c r="AM198" s="1"/>
    </row>
    <row r="199" spans="1:39" ht="12" customHeight="1" x14ac:dyDescent="0.2">
      <c r="A199" s="74"/>
      <c r="B199" s="48"/>
      <c r="C199" s="129"/>
      <c r="D199" s="124"/>
      <c r="E199" s="128"/>
      <c r="F199" s="6"/>
      <c r="G199" s="129"/>
      <c r="H199" s="124"/>
      <c r="I199" s="128"/>
      <c r="J199" s="130"/>
      <c r="K199" s="124"/>
      <c r="L199" s="128"/>
      <c r="M199" s="130"/>
      <c r="N199" s="124"/>
      <c r="O199" s="128"/>
      <c r="P199" s="6"/>
      <c r="Q199" s="49"/>
      <c r="R199" s="164"/>
      <c r="S199" s="128"/>
      <c r="T199" s="6"/>
      <c r="U199" s="129"/>
      <c r="V199" s="473"/>
      <c r="W199" s="538"/>
      <c r="X199" s="85"/>
      <c r="Y199" s="6"/>
      <c r="AA199" s="1"/>
      <c r="AB199" s="1"/>
      <c r="AC199" s="1"/>
      <c r="AD199" s="1"/>
      <c r="AE199" s="1"/>
      <c r="AF199" s="1" t="e">
        <f t="shared" si="230"/>
        <v>#REF!</v>
      </c>
      <c r="AG199" s="1">
        <v>207</v>
      </c>
      <c r="AH199" s="1"/>
      <c r="AI199" s="1"/>
      <c r="AJ199" s="1"/>
      <c r="AK199" s="1"/>
      <c r="AL199" s="1"/>
      <c r="AM199" s="1"/>
    </row>
    <row r="200" spans="1:39" ht="12" customHeight="1" x14ac:dyDescent="0.2">
      <c r="A200" s="74"/>
      <c r="B200" s="166" t="s">
        <v>78</v>
      </c>
      <c r="C200" s="129"/>
      <c r="D200" s="124"/>
      <c r="E200" s="444" t="e">
        <f>E198/E181</f>
        <v>#DIV/0!</v>
      </c>
      <c r="F200" s="6"/>
      <c r="G200" s="129"/>
      <c r="H200" s="124"/>
      <c r="I200" s="444" t="e">
        <f>I198/I181</f>
        <v>#DIV/0!</v>
      </c>
      <c r="J200" s="130"/>
      <c r="K200" s="124"/>
      <c r="L200" s="444" t="e">
        <f>L198/L181</f>
        <v>#DIV/0!</v>
      </c>
      <c r="M200" s="130"/>
      <c r="N200" s="124"/>
      <c r="O200" s="444" t="e">
        <f>O198/O181</f>
        <v>#DIV/0!</v>
      </c>
      <c r="P200" s="713"/>
      <c r="Q200" s="529"/>
      <c r="R200" s="530"/>
      <c r="S200" s="516" t="e">
        <f>O200-W200</f>
        <v>#DIV/0!</v>
      </c>
      <c r="T200" s="6"/>
      <c r="U200" s="129"/>
      <c r="V200" s="473"/>
      <c r="W200" s="693" t="e">
        <f>W198/W181</f>
        <v>#N/A</v>
      </c>
      <c r="X200" s="753" t="s">
        <v>78</v>
      </c>
      <c r="Y200" s="6"/>
      <c r="AA200" s="1"/>
      <c r="AB200" s="1"/>
      <c r="AC200" s="1"/>
      <c r="AD200" s="1"/>
      <c r="AE200" s="1"/>
      <c r="AF200" s="1" t="e">
        <f t="shared" ref="AF200:AF263" si="293">AF199+1</f>
        <v>#REF!</v>
      </c>
      <c r="AG200" s="1">
        <v>207</v>
      </c>
      <c r="AH200" s="1"/>
      <c r="AI200" s="1"/>
      <c r="AJ200" s="1"/>
      <c r="AK200" s="1"/>
      <c r="AL200" s="1"/>
      <c r="AM200" s="1"/>
    </row>
    <row r="201" spans="1:39" ht="12" customHeight="1" thickBot="1" x14ac:dyDescent="0.25">
      <c r="A201" s="421"/>
      <c r="B201" s="422"/>
      <c r="C201" s="171"/>
      <c r="D201" s="172"/>
      <c r="E201" s="170"/>
      <c r="F201" s="6"/>
      <c r="G201" s="171"/>
      <c r="H201" s="172"/>
      <c r="I201" s="170"/>
      <c r="J201" s="173"/>
      <c r="K201" s="172"/>
      <c r="L201" s="170"/>
      <c r="M201" s="173"/>
      <c r="N201" s="172"/>
      <c r="O201" s="170"/>
      <c r="P201" s="6"/>
      <c r="Q201" s="531"/>
      <c r="R201" s="532"/>
      <c r="S201" s="170"/>
      <c r="T201" s="6"/>
      <c r="U201" s="171"/>
      <c r="V201" s="517"/>
      <c r="W201" s="445"/>
      <c r="X201" s="175"/>
      <c r="Y201" s="6"/>
      <c r="AA201" s="1"/>
      <c r="AB201" s="1"/>
      <c r="AC201" s="1"/>
      <c r="AD201" s="1"/>
      <c r="AE201" s="1"/>
      <c r="AF201" s="1" t="e">
        <f t="shared" si="293"/>
        <v>#REF!</v>
      </c>
      <c r="AG201" s="1">
        <v>207</v>
      </c>
      <c r="AH201" s="1"/>
      <c r="AI201" s="1"/>
      <c r="AJ201" s="1"/>
      <c r="AK201" s="1"/>
      <c r="AL201" s="1"/>
      <c r="AM201" s="1"/>
    </row>
    <row r="202" spans="1:39" ht="12" customHeight="1" x14ac:dyDescent="0.2">
      <c r="A202" s="176">
        <v>0</v>
      </c>
      <c r="C202" s="6"/>
      <c r="E202" s="6"/>
      <c r="F202" s="6"/>
      <c r="J202" s="6"/>
      <c r="L202" s="6"/>
      <c r="M202" s="6"/>
      <c r="O202" s="6"/>
      <c r="P202" s="6"/>
      <c r="Q202" s="6"/>
      <c r="R202" s="6"/>
      <c r="S202" s="6"/>
      <c r="T202" s="6"/>
      <c r="U202" s="6"/>
      <c r="W202" s="6"/>
      <c r="Y202" s="6"/>
      <c r="AA202" s="1"/>
      <c r="AB202" s="1"/>
      <c r="AC202" s="1"/>
      <c r="AD202" s="1"/>
      <c r="AE202" s="1"/>
      <c r="AF202" s="1" t="e">
        <f t="shared" si="293"/>
        <v>#REF!</v>
      </c>
      <c r="AG202" s="1">
        <v>207</v>
      </c>
      <c r="AH202" s="1"/>
      <c r="AI202" s="1"/>
      <c r="AJ202" s="1"/>
      <c r="AK202" s="1"/>
      <c r="AL202" s="1"/>
      <c r="AM202" s="1"/>
    </row>
    <row r="203" spans="1:39" ht="12" customHeight="1" x14ac:dyDescent="0.2">
      <c r="A203" s="176">
        <v>1000</v>
      </c>
      <c r="C203" s="6"/>
      <c r="E203" s="6"/>
      <c r="F203" s="6"/>
      <c r="J203" s="6"/>
      <c r="L203" s="6"/>
      <c r="M203" s="6"/>
      <c r="O203" s="6"/>
      <c r="P203" s="6"/>
      <c r="Q203" s="6"/>
      <c r="R203" s="6"/>
      <c r="S203" s="6"/>
      <c r="T203" s="6"/>
      <c r="U203" s="6"/>
      <c r="W203" s="6"/>
      <c r="Y203" s="6"/>
      <c r="AA203" s="1"/>
      <c r="AB203" s="1"/>
      <c r="AC203" s="1"/>
      <c r="AD203" s="1"/>
      <c r="AE203" s="1"/>
      <c r="AF203" s="1" t="e">
        <f t="shared" si="293"/>
        <v>#REF!</v>
      </c>
      <c r="AG203" s="1">
        <v>207</v>
      </c>
      <c r="AH203" s="1"/>
      <c r="AI203" s="1"/>
      <c r="AJ203" s="1"/>
      <c r="AK203" s="1"/>
      <c r="AL203" s="1"/>
      <c r="AM203" s="1"/>
    </row>
    <row r="204" spans="1:39" ht="12" customHeight="1" x14ac:dyDescent="0.2">
      <c r="A204" s="179">
        <v>1</v>
      </c>
      <c r="B204" s="180" t="s">
        <v>81</v>
      </c>
      <c r="C204" s="135" t="s">
        <v>82</v>
      </c>
      <c r="D204" s="135"/>
      <c r="E204" s="135"/>
      <c r="F204" s="135"/>
      <c r="G204" s="135"/>
      <c r="H204" s="135"/>
      <c r="I204" s="135"/>
      <c r="J204" s="135"/>
      <c r="K204" s="135"/>
      <c r="L204" s="135"/>
      <c r="M204" s="135"/>
      <c r="N204" s="135"/>
      <c r="O204" s="135"/>
      <c r="P204" s="135"/>
      <c r="Q204" s="135"/>
      <c r="R204" s="135"/>
      <c r="S204" s="135"/>
      <c r="T204" s="135"/>
      <c r="U204" s="135"/>
      <c r="V204" s="135"/>
      <c r="W204" s="135"/>
      <c r="AA204" s="1"/>
      <c r="AB204" s="1"/>
      <c r="AC204" s="1"/>
      <c r="AD204" s="1"/>
      <c r="AE204" s="1"/>
      <c r="AF204" s="1" t="e">
        <f t="shared" si="293"/>
        <v>#REF!</v>
      </c>
      <c r="AG204" s="1">
        <v>207</v>
      </c>
      <c r="AH204" s="1"/>
      <c r="AI204" s="1"/>
      <c r="AJ204" s="1"/>
      <c r="AK204" s="1"/>
      <c r="AL204" s="1"/>
      <c r="AM204" s="1"/>
    </row>
    <row r="205" spans="1:39" ht="12" customHeight="1" x14ac:dyDescent="0.2">
      <c r="C205" s="6"/>
      <c r="D205" s="181"/>
      <c r="E205" s="181"/>
      <c r="F205" s="181"/>
      <c r="G205" s="181"/>
      <c r="H205" s="181"/>
      <c r="I205" s="181"/>
      <c r="J205" s="181"/>
      <c r="K205" s="181"/>
      <c r="L205" s="181"/>
      <c r="M205" s="181"/>
      <c r="N205" s="181"/>
      <c r="O205" s="181"/>
      <c r="P205" s="181"/>
      <c r="Q205" s="181"/>
      <c r="R205" s="181"/>
      <c r="S205" s="181"/>
      <c r="T205" s="182"/>
      <c r="U205" s="6"/>
      <c r="V205" s="6"/>
      <c r="W205" s="6"/>
      <c r="X205" s="15"/>
      <c r="AA205" s="1"/>
      <c r="AB205" s="1"/>
      <c r="AC205" s="1"/>
      <c r="AD205" s="1"/>
      <c r="AE205" s="1"/>
      <c r="AF205" s="1" t="e">
        <f t="shared" si="293"/>
        <v>#REF!</v>
      </c>
      <c r="AG205" s="1">
        <v>207</v>
      </c>
      <c r="AH205" s="1"/>
      <c r="AI205" s="1"/>
      <c r="AJ205" s="1"/>
      <c r="AK205" s="1"/>
      <c r="AL205" s="1"/>
      <c r="AM205" s="1"/>
    </row>
    <row r="206" spans="1:39" ht="12" customHeight="1" x14ac:dyDescent="0.2">
      <c r="A206" s="179">
        <v>2</v>
      </c>
      <c r="B206" s="183" t="s">
        <v>83</v>
      </c>
      <c r="C206" s="6" t="s">
        <v>167</v>
      </c>
      <c r="D206" s="6"/>
      <c r="E206" s="6"/>
      <c r="F206" s="6"/>
      <c r="H206" s="6"/>
      <c r="J206" s="6"/>
      <c r="K206" s="6"/>
      <c r="L206" s="6"/>
      <c r="M206" s="6"/>
      <c r="N206" s="6"/>
      <c r="O206" s="6"/>
      <c r="P206" s="6"/>
      <c r="Q206" s="6"/>
      <c r="R206" s="6"/>
      <c r="S206" s="6"/>
      <c r="T206" s="135"/>
      <c r="U206" s="6"/>
      <c r="V206" s="6"/>
      <c r="W206" s="6"/>
      <c r="X206" s="15"/>
      <c r="AA206" s="1"/>
      <c r="AB206" s="1"/>
      <c r="AC206" s="1"/>
      <c r="AD206" s="1"/>
      <c r="AE206" s="1"/>
      <c r="AF206" s="1" t="e">
        <f t="shared" si="293"/>
        <v>#REF!</v>
      </c>
      <c r="AG206" s="1">
        <v>207</v>
      </c>
      <c r="AH206" s="1"/>
      <c r="AI206" s="1"/>
      <c r="AJ206" s="1"/>
      <c r="AK206" s="1"/>
      <c r="AL206" s="1"/>
      <c r="AM206" s="1"/>
    </row>
    <row r="207" spans="1:39" ht="12" customHeight="1" x14ac:dyDescent="0.2">
      <c r="C207" s="6"/>
      <c r="E207" s="6"/>
      <c r="F207" s="6"/>
      <c r="J207" s="6"/>
      <c r="L207" s="6"/>
      <c r="M207" s="6"/>
      <c r="O207" s="6"/>
      <c r="P207" s="6"/>
      <c r="Q207" s="6"/>
      <c r="R207" s="6"/>
      <c r="S207" s="6"/>
      <c r="T207" s="6"/>
      <c r="U207" s="6"/>
      <c r="W207" s="184"/>
      <c r="Y207" s="6"/>
      <c r="Z207" s="6"/>
      <c r="AA207" s="1"/>
      <c r="AB207" s="1"/>
      <c r="AC207" s="1"/>
      <c r="AD207" s="1"/>
      <c r="AE207" s="1"/>
      <c r="AF207" s="1" t="e">
        <f t="shared" si="293"/>
        <v>#REF!</v>
      </c>
      <c r="AG207" s="1">
        <v>207</v>
      </c>
      <c r="AH207" s="1"/>
      <c r="AI207" s="1"/>
      <c r="AJ207" s="1"/>
      <c r="AK207" s="1"/>
      <c r="AL207" s="1"/>
      <c r="AM207" s="1"/>
    </row>
    <row r="208" spans="1:39" ht="12" customHeight="1" x14ac:dyDescent="0.2">
      <c r="A208" s="179">
        <v>3</v>
      </c>
      <c r="B208" s="183" t="s">
        <v>84</v>
      </c>
      <c r="C208" s="6" t="s">
        <v>168</v>
      </c>
      <c r="E208" s="6"/>
      <c r="F208" s="6"/>
      <c r="J208" s="6"/>
      <c r="L208" s="6"/>
      <c r="M208" s="6"/>
      <c r="O208" s="6"/>
      <c r="P208" s="6"/>
      <c r="Q208" s="6"/>
      <c r="R208" s="6"/>
      <c r="S208" s="6"/>
      <c r="T208" s="6"/>
      <c r="U208" s="6"/>
      <c r="W208" s="184"/>
      <c r="Y208" s="6"/>
      <c r="Z208" s="6"/>
      <c r="AA208" s="1"/>
      <c r="AB208" s="1"/>
      <c r="AC208" s="1"/>
      <c r="AD208" s="1"/>
      <c r="AE208" s="1"/>
      <c r="AF208" s="1" t="e">
        <f t="shared" si="293"/>
        <v>#REF!</v>
      </c>
      <c r="AG208" s="1">
        <v>207</v>
      </c>
      <c r="AH208" s="1"/>
      <c r="AI208" s="1"/>
      <c r="AJ208" s="1"/>
      <c r="AK208" s="1"/>
      <c r="AL208" s="1"/>
      <c r="AM208" s="1"/>
    </row>
    <row r="209" spans="2:39" ht="12" customHeight="1" thickBot="1" x14ac:dyDescent="0.25">
      <c r="C209" s="6"/>
      <c r="E209" s="6"/>
      <c r="F209" s="6"/>
      <c r="J209" s="6"/>
      <c r="L209" s="6"/>
      <c r="M209" s="6"/>
      <c r="O209" s="6"/>
      <c r="P209" s="6"/>
      <c r="Q209" s="6"/>
      <c r="R209" s="6"/>
      <c r="S209" s="6"/>
      <c r="T209" s="6"/>
      <c r="U209" s="6"/>
      <c r="W209" s="177"/>
      <c r="Y209" s="6"/>
      <c r="Z209" s="6"/>
      <c r="AA209" s="1"/>
      <c r="AB209" s="1"/>
      <c r="AC209" s="1"/>
      <c r="AD209" s="1"/>
      <c r="AE209" s="1"/>
      <c r="AF209" s="1" t="e">
        <f t="shared" si="293"/>
        <v>#REF!</v>
      </c>
      <c r="AG209" s="1">
        <v>207</v>
      </c>
      <c r="AH209" s="1"/>
      <c r="AI209" s="1"/>
      <c r="AJ209" s="1"/>
      <c r="AK209" s="1"/>
      <c r="AL209" s="1"/>
      <c r="AM209" s="1"/>
    </row>
    <row r="210" spans="2:39" ht="12" customHeight="1" x14ac:dyDescent="0.2">
      <c r="B210" s="481" t="s">
        <v>86</v>
      </c>
      <c r="C210" s="483"/>
      <c r="D210" s="483"/>
      <c r="E210" s="483"/>
      <c r="F210" s="483"/>
      <c r="G210" s="483"/>
      <c r="H210" s="483"/>
      <c r="I210" s="483"/>
      <c r="J210" s="483"/>
      <c r="K210" s="483"/>
      <c r="L210" s="483"/>
      <c r="M210" s="483"/>
      <c r="N210" s="483"/>
      <c r="O210" s="483"/>
      <c r="P210" s="483"/>
      <c r="Q210" s="483"/>
      <c r="R210" s="483"/>
      <c r="S210" s="483"/>
      <c r="T210" s="714"/>
      <c r="U210" s="416"/>
      <c r="V210" s="416"/>
      <c r="W210" s="416"/>
      <c r="X210" s="504"/>
      <c r="AA210" s="1"/>
      <c r="AB210" s="1"/>
      <c r="AC210" s="1"/>
      <c r="AD210" s="1"/>
      <c r="AE210" s="1"/>
      <c r="AF210" s="1" t="e">
        <f t="shared" si="293"/>
        <v>#REF!</v>
      </c>
      <c r="AG210" s="1">
        <v>207</v>
      </c>
      <c r="AH210" s="1"/>
      <c r="AI210" s="1"/>
      <c r="AJ210" s="1"/>
      <c r="AK210" s="1"/>
      <c r="AL210" s="1"/>
      <c r="AM210" s="1"/>
    </row>
    <row r="211" spans="2:39" ht="12" customHeight="1" x14ac:dyDescent="0.2">
      <c r="B211" s="484"/>
      <c r="C211" s="801" t="s">
        <v>87</v>
      </c>
      <c r="D211" s="801"/>
      <c r="E211" s="801"/>
      <c r="F211" s="801"/>
      <c r="G211" s="801"/>
      <c r="H211" s="801"/>
      <c r="I211" s="801"/>
      <c r="J211" s="801"/>
      <c r="K211" s="801"/>
      <c r="L211" s="801"/>
      <c r="M211" s="801"/>
      <c r="N211" s="801"/>
      <c r="O211" s="801"/>
      <c r="P211" s="801"/>
      <c r="Q211" s="801"/>
      <c r="R211" s="801"/>
      <c r="S211" s="801"/>
      <c r="T211" s="801"/>
      <c r="U211" s="801"/>
      <c r="V211" s="181"/>
      <c r="W211" s="181"/>
      <c r="X211" s="490"/>
      <c r="AA211" s="1"/>
      <c r="AB211" s="1"/>
      <c r="AC211" s="1"/>
      <c r="AD211" s="1"/>
      <c r="AE211" s="1"/>
      <c r="AF211" s="1" t="e">
        <f t="shared" si="293"/>
        <v>#REF!</v>
      </c>
      <c r="AG211" s="1">
        <v>207</v>
      </c>
      <c r="AH211" s="1"/>
      <c r="AI211" s="1"/>
      <c r="AJ211" s="1"/>
      <c r="AK211" s="1"/>
      <c r="AL211" s="1"/>
      <c r="AM211" s="1"/>
    </row>
    <row r="212" spans="2:39" ht="12" customHeight="1" x14ac:dyDescent="0.2">
      <c r="B212" s="484"/>
      <c r="C212" s="801"/>
      <c r="D212" s="801"/>
      <c r="E212" s="801"/>
      <c r="F212" s="801"/>
      <c r="G212" s="801"/>
      <c r="H212" s="801"/>
      <c r="I212" s="801"/>
      <c r="J212" s="801"/>
      <c r="K212" s="801"/>
      <c r="L212" s="801"/>
      <c r="M212" s="801"/>
      <c r="N212" s="801"/>
      <c r="O212" s="801"/>
      <c r="P212" s="801"/>
      <c r="Q212" s="801"/>
      <c r="R212" s="801"/>
      <c r="S212" s="801"/>
      <c r="T212" s="801"/>
      <c r="U212" s="801"/>
      <c r="V212" s="181"/>
      <c r="W212" s="181"/>
      <c r="X212" s="490"/>
      <c r="AA212" s="1"/>
      <c r="AB212" s="1"/>
      <c r="AC212" s="1"/>
      <c r="AD212" s="1"/>
      <c r="AE212" s="1"/>
      <c r="AF212" s="1" t="e">
        <f t="shared" si="293"/>
        <v>#REF!</v>
      </c>
      <c r="AG212" s="1">
        <v>207</v>
      </c>
      <c r="AH212" s="1"/>
      <c r="AI212" s="1"/>
      <c r="AJ212" s="1"/>
      <c r="AK212" s="1"/>
      <c r="AL212" s="1"/>
      <c r="AM212" s="1"/>
    </row>
    <row r="213" spans="2:39" ht="12" customHeight="1" x14ac:dyDescent="0.2">
      <c r="B213" s="484"/>
      <c r="C213" s="6"/>
      <c r="E213" s="6"/>
      <c r="F213" s="6"/>
      <c r="G213" s="15"/>
      <c r="H213" s="6"/>
      <c r="K213" s="6"/>
      <c r="L213" s="6"/>
      <c r="M213" s="6"/>
      <c r="O213" s="177"/>
      <c r="P213" s="184"/>
      <c r="Q213" s="177"/>
      <c r="R213" s="177"/>
      <c r="S213" s="177"/>
      <c r="T213" s="135"/>
      <c r="U213" s="6"/>
      <c r="V213" s="6"/>
      <c r="W213" s="6"/>
      <c r="X213" s="60"/>
      <c r="AA213" s="1"/>
      <c r="AB213" s="1"/>
      <c r="AC213" s="1"/>
      <c r="AD213" s="1"/>
      <c r="AE213" s="1"/>
      <c r="AF213" s="1" t="e">
        <f t="shared" si="293"/>
        <v>#REF!</v>
      </c>
      <c r="AG213" s="1">
        <v>207</v>
      </c>
      <c r="AH213" s="1"/>
      <c r="AI213" s="1"/>
      <c r="AJ213" s="1"/>
      <c r="AK213" s="1"/>
      <c r="AL213" s="1"/>
      <c r="AM213" s="1"/>
    </row>
    <row r="214" spans="2:39" ht="12" customHeight="1" x14ac:dyDescent="0.2">
      <c r="B214" s="484"/>
      <c r="E214" s="16"/>
      <c r="F214" s="707" t="s">
        <v>269</v>
      </c>
      <c r="G214" s="185"/>
      <c r="H214" s="186"/>
      <c r="I214" s="186"/>
      <c r="J214" s="185"/>
      <c r="K214" s="186"/>
      <c r="L214" s="186"/>
      <c r="M214" s="186"/>
      <c r="N214" s="185"/>
      <c r="O214" s="187"/>
      <c r="P214" s="184"/>
      <c r="Q214" s="177"/>
      <c r="R214" s="177"/>
      <c r="S214" s="177"/>
      <c r="T214" s="135"/>
      <c r="U214" s="6"/>
      <c r="V214" s="6"/>
      <c r="W214" s="6"/>
      <c r="X214" s="60"/>
      <c r="AA214" s="1"/>
      <c r="AB214" s="1"/>
      <c r="AC214" s="1"/>
      <c r="AD214" s="1"/>
      <c r="AE214" s="1"/>
      <c r="AF214" s="1" t="e">
        <f t="shared" si="293"/>
        <v>#REF!</v>
      </c>
      <c r="AG214" s="1">
        <v>207</v>
      </c>
      <c r="AH214" s="1"/>
      <c r="AI214" s="1"/>
      <c r="AJ214" s="1"/>
      <c r="AK214" s="1"/>
      <c r="AL214" s="1"/>
      <c r="AM214" s="1"/>
    </row>
    <row r="215" spans="2:39" ht="12" customHeight="1" x14ac:dyDescent="0.2">
      <c r="B215" s="484"/>
      <c r="E215" s="16"/>
      <c r="F215" s="707"/>
      <c r="G215" s="15"/>
      <c r="H215" s="6"/>
      <c r="K215" s="6"/>
      <c r="L215" s="6"/>
      <c r="M215" s="6"/>
      <c r="O215" s="177"/>
      <c r="P215" s="184"/>
      <c r="Q215" s="177"/>
      <c r="R215" s="177"/>
      <c r="S215" s="177"/>
      <c r="T215" s="135"/>
      <c r="U215" s="6"/>
      <c r="V215" s="6"/>
      <c r="W215" s="6"/>
      <c r="X215" s="60"/>
      <c r="AA215" s="1"/>
      <c r="AB215" s="1"/>
      <c r="AC215" s="1"/>
      <c r="AD215" s="1"/>
      <c r="AE215" s="1"/>
      <c r="AF215" s="1" t="e">
        <f t="shared" si="293"/>
        <v>#REF!</v>
      </c>
      <c r="AG215" s="1">
        <v>206</v>
      </c>
      <c r="AH215" s="1"/>
      <c r="AI215" s="1"/>
      <c r="AJ215" s="1"/>
      <c r="AK215" s="1"/>
      <c r="AL215" s="1"/>
      <c r="AM215" s="1"/>
    </row>
    <row r="216" spans="2:39" ht="12" customHeight="1" x14ac:dyDescent="0.2">
      <c r="B216" s="484"/>
      <c r="E216" s="16"/>
      <c r="F216" s="707" t="s">
        <v>88</v>
      </c>
      <c r="G216" s="185"/>
      <c r="H216" s="186"/>
      <c r="I216" s="186"/>
      <c r="J216" s="185"/>
      <c r="K216" s="186"/>
      <c r="L216" s="186"/>
      <c r="M216" s="186"/>
      <c r="N216" s="185"/>
      <c r="O216" s="187"/>
      <c r="P216" s="184"/>
      <c r="Q216" s="177"/>
      <c r="R216" s="177"/>
      <c r="S216" s="177"/>
      <c r="T216" s="135"/>
      <c r="U216" s="6"/>
      <c r="V216" s="6"/>
      <c r="W216" s="6"/>
      <c r="X216" s="60"/>
      <c r="AA216" s="1"/>
      <c r="AB216" s="1"/>
      <c r="AC216" s="1"/>
      <c r="AD216" s="1"/>
      <c r="AE216" s="1"/>
      <c r="AF216" s="1" t="e">
        <f t="shared" si="293"/>
        <v>#REF!</v>
      </c>
      <c r="AG216" s="1">
        <v>206</v>
      </c>
      <c r="AH216" s="1"/>
      <c r="AI216" s="1"/>
      <c r="AJ216" s="1"/>
      <c r="AK216" s="1"/>
      <c r="AL216" s="1"/>
      <c r="AM216" s="1"/>
    </row>
    <row r="217" spans="2:39" ht="12" customHeight="1" x14ac:dyDescent="0.2">
      <c r="B217" s="484"/>
      <c r="E217" s="16"/>
      <c r="F217" s="707"/>
      <c r="G217" s="15"/>
      <c r="H217" s="6"/>
      <c r="K217" s="6"/>
      <c r="L217" s="6"/>
      <c r="M217" s="6"/>
      <c r="O217" s="177"/>
      <c r="P217" s="184"/>
      <c r="Q217" s="177"/>
      <c r="R217" s="177"/>
      <c r="S217" s="177"/>
      <c r="T217" s="135"/>
      <c r="U217" s="6"/>
      <c r="V217" s="6"/>
      <c r="W217" s="6"/>
      <c r="X217" s="60"/>
      <c r="AA217" s="1"/>
      <c r="AB217" s="1"/>
      <c r="AC217" s="1"/>
      <c r="AD217" s="1"/>
      <c r="AE217" s="1"/>
      <c r="AF217" s="1" t="e">
        <f t="shared" si="293"/>
        <v>#REF!</v>
      </c>
      <c r="AG217" s="1">
        <v>206</v>
      </c>
      <c r="AH217" s="1"/>
      <c r="AI217" s="1"/>
      <c r="AJ217" s="1"/>
      <c r="AK217" s="1"/>
      <c r="AL217" s="1"/>
      <c r="AM217" s="1"/>
    </row>
    <row r="218" spans="2:39" ht="12" customHeight="1" x14ac:dyDescent="0.2">
      <c r="B218" s="484"/>
      <c r="E218" s="16"/>
      <c r="F218" s="707" t="s">
        <v>89</v>
      </c>
      <c r="G218" s="185"/>
      <c r="H218" s="186"/>
      <c r="I218" s="186"/>
      <c r="J218" s="185"/>
      <c r="K218" s="186"/>
      <c r="L218" s="186"/>
      <c r="M218" s="186"/>
      <c r="N218" s="185"/>
      <c r="O218" s="187"/>
      <c r="P218" s="184"/>
      <c r="Q218" s="177"/>
      <c r="R218" s="177"/>
      <c r="S218" s="177"/>
      <c r="T218" s="135"/>
      <c r="U218" s="6"/>
      <c r="V218" s="6"/>
      <c r="W218" s="6"/>
      <c r="X218" s="60"/>
      <c r="AA218" s="1"/>
      <c r="AB218" s="1"/>
      <c r="AC218" s="1"/>
      <c r="AD218" s="1"/>
      <c r="AE218" s="1"/>
      <c r="AF218" s="1" t="e">
        <f t="shared" si="293"/>
        <v>#REF!</v>
      </c>
      <c r="AG218" s="1">
        <v>206</v>
      </c>
      <c r="AH218" s="1"/>
      <c r="AI218" s="1"/>
      <c r="AJ218" s="1"/>
      <c r="AK218" s="1"/>
      <c r="AL218" s="1"/>
      <c r="AM218" s="1"/>
    </row>
    <row r="219" spans="2:39" ht="12" customHeight="1" x14ac:dyDescent="0.2">
      <c r="B219" s="484"/>
      <c r="E219" s="16"/>
      <c r="F219" s="707"/>
      <c r="G219" s="15"/>
      <c r="H219" s="6"/>
      <c r="K219" s="6"/>
      <c r="L219" s="6"/>
      <c r="M219" s="6"/>
      <c r="O219" s="177"/>
      <c r="P219" s="184"/>
      <c r="Q219" s="177"/>
      <c r="R219" s="177"/>
      <c r="S219" s="177"/>
      <c r="T219" s="135"/>
      <c r="U219" s="6"/>
      <c r="V219" s="6"/>
      <c r="W219" s="6"/>
      <c r="X219" s="60"/>
      <c r="AA219" s="1"/>
      <c r="AB219" s="1"/>
      <c r="AC219" s="1"/>
      <c r="AD219" s="1"/>
      <c r="AE219" s="1"/>
      <c r="AF219" s="1" t="e">
        <f t="shared" si="293"/>
        <v>#REF!</v>
      </c>
      <c r="AG219" s="1">
        <v>206</v>
      </c>
      <c r="AH219" s="1"/>
      <c r="AI219" s="1"/>
      <c r="AJ219" s="1"/>
      <c r="AK219" s="1"/>
      <c r="AL219" s="1"/>
      <c r="AM219" s="1"/>
    </row>
    <row r="220" spans="2:39" ht="12" customHeight="1" x14ac:dyDescent="0.2">
      <c r="B220" s="484"/>
      <c r="E220" s="16"/>
      <c r="F220" s="707" t="s">
        <v>4</v>
      </c>
      <c r="G220" s="185"/>
      <c r="H220" s="186"/>
      <c r="I220" s="186"/>
      <c r="J220" s="185"/>
      <c r="K220" s="186"/>
      <c r="L220" s="186"/>
      <c r="M220" s="186"/>
      <c r="N220" s="185"/>
      <c r="O220" s="187"/>
      <c r="P220" s="184"/>
      <c r="Q220" s="177"/>
      <c r="R220" s="177"/>
      <c r="S220" s="177"/>
      <c r="T220" s="135"/>
      <c r="U220" s="6"/>
      <c r="V220" s="6"/>
      <c r="W220" s="6"/>
      <c r="X220" s="60"/>
      <c r="AA220" s="1"/>
      <c r="AB220" s="1"/>
      <c r="AC220" s="1"/>
      <c r="AD220" s="1"/>
      <c r="AE220" s="1"/>
      <c r="AF220" s="1" t="e">
        <f t="shared" si="293"/>
        <v>#REF!</v>
      </c>
      <c r="AG220" s="1">
        <v>206</v>
      </c>
      <c r="AH220" s="1"/>
      <c r="AI220" s="1"/>
      <c r="AJ220" s="1"/>
      <c r="AK220" s="1"/>
      <c r="AL220" s="1"/>
      <c r="AM220" s="1"/>
    </row>
    <row r="221" spans="2:39" ht="12" customHeight="1" thickBot="1" x14ac:dyDescent="0.25">
      <c r="B221" s="485"/>
      <c r="C221" s="12"/>
      <c r="D221" s="11"/>
      <c r="E221" s="12"/>
      <c r="F221" s="12"/>
      <c r="G221" s="11"/>
      <c r="H221" s="12"/>
      <c r="I221" s="12"/>
      <c r="J221" s="11"/>
      <c r="K221" s="12"/>
      <c r="L221" s="12"/>
      <c r="M221" s="12"/>
      <c r="N221" s="11"/>
      <c r="O221" s="488"/>
      <c r="P221" s="489"/>
      <c r="Q221" s="488"/>
      <c r="R221" s="488"/>
      <c r="S221" s="488"/>
      <c r="T221" s="715"/>
      <c r="U221" s="12"/>
      <c r="V221" s="12"/>
      <c r="W221" s="12"/>
      <c r="X221" s="109"/>
      <c r="AA221" s="1"/>
      <c r="AB221" s="1"/>
      <c r="AC221" s="1"/>
      <c r="AD221" s="1"/>
      <c r="AE221" s="1"/>
      <c r="AF221" s="1" t="e">
        <f t="shared" si="293"/>
        <v>#REF!</v>
      </c>
      <c r="AG221" s="1">
        <v>206</v>
      </c>
      <c r="AH221" s="1"/>
      <c r="AI221" s="1"/>
      <c r="AJ221" s="1"/>
      <c r="AK221" s="1"/>
      <c r="AL221" s="1"/>
      <c r="AM221" s="1"/>
    </row>
    <row r="222" spans="2:39" x14ac:dyDescent="0.2">
      <c r="U222" s="6"/>
      <c r="W222" s="6"/>
      <c r="AA222" s="1"/>
      <c r="AB222" s="1"/>
      <c r="AC222" s="1"/>
      <c r="AD222" s="1"/>
      <c r="AE222" s="1"/>
      <c r="AF222" s="1" t="e">
        <f t="shared" si="293"/>
        <v>#REF!</v>
      </c>
      <c r="AG222" s="1">
        <v>206</v>
      </c>
      <c r="AH222" s="1"/>
      <c r="AI222" s="1"/>
      <c r="AJ222" s="1"/>
      <c r="AK222" s="1"/>
      <c r="AL222" s="1"/>
      <c r="AM222" s="1"/>
    </row>
    <row r="223" spans="2:39" x14ac:dyDescent="0.2">
      <c r="AA223" s="1"/>
      <c r="AB223" s="1"/>
      <c r="AC223" s="1"/>
      <c r="AD223" s="1"/>
      <c r="AE223" s="1"/>
      <c r="AF223" s="1" t="e">
        <f t="shared" si="293"/>
        <v>#REF!</v>
      </c>
      <c r="AG223" s="1">
        <v>206</v>
      </c>
      <c r="AH223" s="1"/>
      <c r="AI223" s="1"/>
      <c r="AJ223" s="1"/>
      <c r="AK223" s="1"/>
      <c r="AL223" s="1"/>
      <c r="AM223" s="1"/>
    </row>
    <row r="224" spans="2:39" x14ac:dyDescent="0.2">
      <c r="AA224" s="1"/>
      <c r="AB224" s="1"/>
      <c r="AC224" s="1"/>
      <c r="AD224" s="1"/>
      <c r="AE224" s="1"/>
      <c r="AF224" s="1" t="e">
        <f t="shared" si="293"/>
        <v>#REF!</v>
      </c>
      <c r="AG224" s="1">
        <v>206</v>
      </c>
      <c r="AH224" s="1"/>
      <c r="AI224" s="1"/>
      <c r="AJ224" s="1"/>
      <c r="AK224" s="1"/>
      <c r="AL224" s="1"/>
      <c r="AM224" s="1"/>
    </row>
    <row r="225" spans="27:39" x14ac:dyDescent="0.2">
      <c r="AA225" s="1"/>
      <c r="AB225" s="1"/>
      <c r="AC225" s="1"/>
      <c r="AD225" s="1"/>
      <c r="AE225" s="1"/>
      <c r="AF225" s="1" t="e">
        <f t="shared" si="293"/>
        <v>#REF!</v>
      </c>
      <c r="AG225" s="1">
        <v>206</v>
      </c>
      <c r="AH225" s="1"/>
      <c r="AI225" s="1"/>
      <c r="AJ225" s="1"/>
      <c r="AK225" s="1"/>
      <c r="AL225" s="1"/>
      <c r="AM225" s="1"/>
    </row>
    <row r="226" spans="27:39" x14ac:dyDescent="0.2">
      <c r="AA226" s="1"/>
      <c r="AB226" s="1"/>
      <c r="AC226" s="1"/>
      <c r="AD226" s="1"/>
      <c r="AE226" s="1"/>
      <c r="AF226" s="1" t="e">
        <f t="shared" si="293"/>
        <v>#REF!</v>
      </c>
      <c r="AG226" s="1">
        <v>206</v>
      </c>
      <c r="AH226" s="1"/>
      <c r="AI226" s="1"/>
      <c r="AJ226" s="1"/>
      <c r="AK226" s="1"/>
      <c r="AL226" s="1"/>
      <c r="AM226" s="1"/>
    </row>
    <row r="227" spans="27:39" x14ac:dyDescent="0.2">
      <c r="AA227" s="1"/>
      <c r="AB227" s="1"/>
      <c r="AC227" s="1"/>
      <c r="AD227" s="1"/>
      <c r="AE227" s="1"/>
      <c r="AF227" s="1" t="e">
        <f t="shared" si="293"/>
        <v>#REF!</v>
      </c>
      <c r="AG227" s="1">
        <v>206</v>
      </c>
      <c r="AH227" s="1"/>
      <c r="AI227" s="1"/>
      <c r="AJ227" s="1"/>
      <c r="AK227" s="1"/>
      <c r="AL227" s="1"/>
      <c r="AM227" s="1"/>
    </row>
    <row r="228" spans="27:39" x14ac:dyDescent="0.2">
      <c r="AA228" s="1"/>
      <c r="AB228" s="1"/>
      <c r="AC228" s="1"/>
      <c r="AD228" s="1"/>
      <c r="AE228" s="1"/>
      <c r="AF228" s="1" t="e">
        <f t="shared" si="293"/>
        <v>#REF!</v>
      </c>
      <c r="AG228" s="1">
        <v>206</v>
      </c>
      <c r="AH228" s="1"/>
      <c r="AI228" s="1"/>
      <c r="AJ228" s="1"/>
      <c r="AK228" s="1"/>
      <c r="AL228" s="1"/>
      <c r="AM228" s="1"/>
    </row>
    <row r="229" spans="27:39" x14ac:dyDescent="0.2">
      <c r="AA229" s="1"/>
      <c r="AB229" s="1"/>
      <c r="AC229" s="1"/>
      <c r="AD229" s="1"/>
      <c r="AE229" s="1"/>
      <c r="AF229" s="1" t="e">
        <f t="shared" si="293"/>
        <v>#REF!</v>
      </c>
      <c r="AG229" s="1">
        <v>206</v>
      </c>
      <c r="AH229" s="1"/>
      <c r="AI229" s="1"/>
      <c r="AJ229" s="1"/>
      <c r="AK229" s="1"/>
      <c r="AL229" s="1"/>
      <c r="AM229" s="1"/>
    </row>
    <row r="230" spans="27:39" x14ac:dyDescent="0.2">
      <c r="AA230" s="1"/>
      <c r="AB230" s="1"/>
      <c r="AC230" s="1"/>
      <c r="AD230" s="1"/>
      <c r="AE230" s="1"/>
      <c r="AF230" s="1" t="e">
        <f t="shared" si="293"/>
        <v>#REF!</v>
      </c>
      <c r="AG230" s="1">
        <v>206</v>
      </c>
      <c r="AH230" s="1"/>
      <c r="AI230" s="1"/>
      <c r="AJ230" s="1"/>
      <c r="AK230" s="1"/>
      <c r="AL230" s="1"/>
      <c r="AM230" s="1"/>
    </row>
    <row r="231" spans="27:39" x14ac:dyDescent="0.2">
      <c r="AA231" s="1"/>
      <c r="AB231" s="1"/>
      <c r="AC231" s="1"/>
      <c r="AD231" s="1"/>
      <c r="AE231" s="1"/>
      <c r="AF231" s="1" t="e">
        <f t="shared" si="293"/>
        <v>#REF!</v>
      </c>
      <c r="AG231" s="1">
        <v>206</v>
      </c>
      <c r="AH231" s="1"/>
      <c r="AI231" s="1"/>
      <c r="AJ231" s="1"/>
      <c r="AK231" s="1"/>
      <c r="AL231" s="1"/>
      <c r="AM231" s="1"/>
    </row>
    <row r="232" spans="27:39" x14ac:dyDescent="0.2">
      <c r="AA232" s="1"/>
      <c r="AB232" s="1"/>
      <c r="AC232" s="1"/>
      <c r="AD232" s="1"/>
      <c r="AE232" s="1"/>
      <c r="AF232" s="1" t="e">
        <f t="shared" si="293"/>
        <v>#REF!</v>
      </c>
      <c r="AG232" s="1">
        <v>206</v>
      </c>
      <c r="AH232" s="1"/>
      <c r="AI232" s="1"/>
      <c r="AJ232" s="1"/>
      <c r="AK232" s="1"/>
      <c r="AL232" s="1"/>
      <c r="AM232" s="1"/>
    </row>
    <row r="233" spans="27:39" x14ac:dyDescent="0.2">
      <c r="AA233" s="1"/>
      <c r="AB233" s="1"/>
      <c r="AC233" s="1"/>
      <c r="AD233" s="1"/>
      <c r="AE233" s="1"/>
      <c r="AF233" s="1" t="e">
        <f t="shared" si="293"/>
        <v>#REF!</v>
      </c>
      <c r="AG233" s="1">
        <v>206</v>
      </c>
      <c r="AH233" s="1"/>
      <c r="AI233" s="1"/>
      <c r="AJ233" s="1"/>
      <c r="AK233" s="1"/>
      <c r="AL233" s="1"/>
      <c r="AM233" s="1"/>
    </row>
    <row r="234" spans="27:39" x14ac:dyDescent="0.2">
      <c r="AA234" s="1"/>
      <c r="AB234" s="1"/>
      <c r="AC234" s="1"/>
      <c r="AD234" s="1"/>
      <c r="AE234" s="1"/>
      <c r="AF234" s="1" t="e">
        <f t="shared" si="293"/>
        <v>#REF!</v>
      </c>
      <c r="AG234" s="1">
        <v>206</v>
      </c>
      <c r="AH234" s="1"/>
      <c r="AI234" s="1"/>
      <c r="AJ234" s="1"/>
      <c r="AK234" s="1"/>
      <c r="AL234" s="1"/>
      <c r="AM234" s="1"/>
    </row>
    <row r="235" spans="27:39" x14ac:dyDescent="0.2">
      <c r="AA235" s="1"/>
      <c r="AB235" s="1"/>
      <c r="AC235" s="1"/>
      <c r="AD235" s="1"/>
      <c r="AE235" s="1"/>
      <c r="AF235" s="1" t="e">
        <f t="shared" si="293"/>
        <v>#REF!</v>
      </c>
      <c r="AG235" s="1">
        <v>205</v>
      </c>
      <c r="AH235" s="1"/>
      <c r="AI235" s="1"/>
      <c r="AJ235" s="1"/>
      <c r="AK235" s="1"/>
      <c r="AL235" s="1"/>
      <c r="AM235" s="1"/>
    </row>
    <row r="236" spans="27:39" x14ac:dyDescent="0.2">
      <c r="AA236" s="1"/>
      <c r="AB236" s="1"/>
      <c r="AC236" s="1"/>
      <c r="AD236" s="1"/>
      <c r="AE236" s="1"/>
      <c r="AF236" s="1" t="e">
        <f t="shared" si="293"/>
        <v>#REF!</v>
      </c>
      <c r="AG236" s="1">
        <v>205</v>
      </c>
      <c r="AH236" s="1"/>
      <c r="AI236" s="1"/>
      <c r="AJ236" s="1"/>
      <c r="AK236" s="1"/>
      <c r="AL236" s="1"/>
      <c r="AM236" s="1"/>
    </row>
    <row r="237" spans="27:39" x14ac:dyDescent="0.2">
      <c r="AA237" s="1"/>
      <c r="AB237" s="1"/>
      <c r="AC237" s="1"/>
      <c r="AD237" s="1"/>
      <c r="AE237" s="1"/>
      <c r="AF237" s="1" t="e">
        <f t="shared" si="293"/>
        <v>#REF!</v>
      </c>
      <c r="AG237" s="1">
        <v>205</v>
      </c>
      <c r="AH237" s="1"/>
      <c r="AI237" s="1"/>
      <c r="AJ237" s="1"/>
      <c r="AK237" s="1"/>
      <c r="AL237" s="1"/>
      <c r="AM237" s="1"/>
    </row>
    <row r="238" spans="27:39" x14ac:dyDescent="0.2">
      <c r="AA238" s="1"/>
      <c r="AB238" s="1"/>
      <c r="AC238" s="1"/>
      <c r="AD238" s="1"/>
      <c r="AE238" s="1"/>
      <c r="AF238" s="1" t="e">
        <f t="shared" si="293"/>
        <v>#REF!</v>
      </c>
      <c r="AG238" s="1">
        <v>205</v>
      </c>
      <c r="AH238" s="1"/>
      <c r="AI238" s="1"/>
      <c r="AJ238" s="1"/>
      <c r="AK238" s="1"/>
      <c r="AL238" s="1"/>
      <c r="AM238" s="1"/>
    </row>
    <row r="239" spans="27:39" x14ac:dyDescent="0.2">
      <c r="AA239" s="1"/>
      <c r="AB239" s="1"/>
      <c r="AC239" s="1"/>
      <c r="AD239" s="1"/>
      <c r="AE239" s="1"/>
      <c r="AF239" s="1" t="e">
        <f t="shared" si="293"/>
        <v>#REF!</v>
      </c>
      <c r="AG239" s="1">
        <v>205</v>
      </c>
      <c r="AH239" s="1"/>
      <c r="AI239" s="1"/>
      <c r="AJ239" s="1"/>
      <c r="AK239" s="1"/>
      <c r="AL239" s="1"/>
      <c r="AM239" s="1"/>
    </row>
    <row r="240" spans="27:39" x14ac:dyDescent="0.2">
      <c r="AA240" s="1"/>
      <c r="AB240" s="1"/>
      <c r="AC240" s="1"/>
      <c r="AD240" s="1"/>
      <c r="AE240" s="1"/>
      <c r="AF240" s="1" t="e">
        <f t="shared" si="293"/>
        <v>#REF!</v>
      </c>
      <c r="AG240" s="1">
        <v>205</v>
      </c>
      <c r="AH240" s="1"/>
      <c r="AI240" s="1"/>
      <c r="AJ240" s="1"/>
      <c r="AK240" s="1"/>
      <c r="AL240" s="1"/>
      <c r="AM240" s="1"/>
    </row>
    <row r="241" spans="27:39" x14ac:dyDescent="0.2">
      <c r="AA241" s="1"/>
      <c r="AB241" s="1"/>
      <c r="AC241" s="1"/>
      <c r="AD241" s="1"/>
      <c r="AE241" s="1"/>
      <c r="AF241" s="1" t="e">
        <f t="shared" si="293"/>
        <v>#REF!</v>
      </c>
      <c r="AG241" s="1">
        <v>205</v>
      </c>
      <c r="AH241" s="1"/>
      <c r="AI241" s="1"/>
      <c r="AJ241" s="1"/>
      <c r="AK241" s="1"/>
      <c r="AL241" s="1"/>
      <c r="AM241" s="1"/>
    </row>
    <row r="242" spans="27:39" x14ac:dyDescent="0.2">
      <c r="AA242" s="1"/>
      <c r="AB242" s="1"/>
      <c r="AC242" s="1"/>
      <c r="AD242" s="1"/>
      <c r="AE242" s="1"/>
      <c r="AF242" s="1" t="e">
        <f t="shared" si="293"/>
        <v>#REF!</v>
      </c>
      <c r="AG242" s="1">
        <v>205</v>
      </c>
      <c r="AH242" s="1"/>
      <c r="AI242" s="1"/>
      <c r="AJ242" s="1"/>
      <c r="AK242" s="1"/>
      <c r="AL242" s="1"/>
      <c r="AM242" s="1"/>
    </row>
    <row r="243" spans="27:39" x14ac:dyDescent="0.2">
      <c r="AA243" s="1"/>
      <c r="AB243" s="1"/>
      <c r="AC243" s="1"/>
      <c r="AD243" s="1"/>
      <c r="AE243" s="1"/>
      <c r="AF243" s="1" t="e">
        <f t="shared" si="293"/>
        <v>#REF!</v>
      </c>
      <c r="AG243" s="1">
        <v>205</v>
      </c>
      <c r="AH243" s="1"/>
      <c r="AI243" s="1"/>
      <c r="AJ243" s="1"/>
      <c r="AK243" s="1"/>
      <c r="AL243" s="1"/>
      <c r="AM243" s="1"/>
    </row>
    <row r="244" spans="27:39" x14ac:dyDescent="0.2">
      <c r="AA244" s="1"/>
      <c r="AB244" s="1"/>
      <c r="AC244" s="1"/>
      <c r="AD244" s="1"/>
      <c r="AE244" s="1"/>
      <c r="AF244" s="1" t="e">
        <f t="shared" si="293"/>
        <v>#REF!</v>
      </c>
      <c r="AG244" s="1">
        <v>205</v>
      </c>
      <c r="AH244" s="1"/>
      <c r="AI244" s="1"/>
      <c r="AJ244" s="1"/>
      <c r="AK244" s="1"/>
      <c r="AL244" s="1"/>
      <c r="AM244" s="1"/>
    </row>
    <row r="245" spans="27:39" x14ac:dyDescent="0.2">
      <c r="AA245" s="1"/>
      <c r="AB245" s="1"/>
      <c r="AC245" s="1"/>
      <c r="AD245" s="1"/>
      <c r="AE245" s="1"/>
      <c r="AF245" s="1" t="e">
        <f t="shared" si="293"/>
        <v>#REF!</v>
      </c>
      <c r="AG245" s="1">
        <v>205</v>
      </c>
      <c r="AH245" s="1"/>
      <c r="AI245" s="1"/>
      <c r="AJ245" s="1"/>
      <c r="AK245" s="1"/>
      <c r="AL245" s="1"/>
      <c r="AM245" s="1"/>
    </row>
    <row r="246" spans="27:39" x14ac:dyDescent="0.2">
      <c r="AA246" s="1"/>
      <c r="AB246" s="1"/>
      <c r="AC246" s="1"/>
      <c r="AD246" s="1"/>
      <c r="AE246" s="1"/>
      <c r="AF246" s="1" t="e">
        <f t="shared" si="293"/>
        <v>#REF!</v>
      </c>
      <c r="AG246" s="1">
        <v>205</v>
      </c>
      <c r="AH246" s="1"/>
      <c r="AI246" s="1"/>
      <c r="AJ246" s="1"/>
      <c r="AK246" s="1"/>
      <c r="AL246" s="1"/>
      <c r="AM246" s="1"/>
    </row>
    <row r="247" spans="27:39" x14ac:dyDescent="0.2">
      <c r="AA247" s="1"/>
      <c r="AB247" s="1"/>
      <c r="AC247" s="1"/>
      <c r="AD247" s="1"/>
      <c r="AE247" s="1"/>
      <c r="AF247" s="1" t="e">
        <f t="shared" si="293"/>
        <v>#REF!</v>
      </c>
      <c r="AG247" s="1">
        <v>205</v>
      </c>
      <c r="AH247" s="1"/>
      <c r="AI247" s="1"/>
      <c r="AJ247" s="1"/>
      <c r="AK247" s="1"/>
      <c r="AL247" s="1"/>
      <c r="AM247" s="1"/>
    </row>
    <row r="248" spans="27:39" x14ac:dyDescent="0.2">
      <c r="AA248" s="1"/>
      <c r="AB248" s="1"/>
      <c r="AC248" s="1"/>
      <c r="AD248" s="1"/>
      <c r="AE248" s="1"/>
      <c r="AF248" s="1" t="e">
        <f t="shared" si="293"/>
        <v>#REF!</v>
      </c>
      <c r="AG248" s="1">
        <v>205</v>
      </c>
      <c r="AH248" s="1"/>
      <c r="AI248" s="1"/>
      <c r="AJ248" s="1"/>
      <c r="AK248" s="1"/>
      <c r="AL248" s="1"/>
      <c r="AM248" s="1"/>
    </row>
    <row r="249" spans="27:39" x14ac:dyDescent="0.2">
      <c r="AA249" s="1"/>
      <c r="AB249" s="1"/>
      <c r="AC249" s="1"/>
      <c r="AD249" s="1"/>
      <c r="AE249" s="1"/>
      <c r="AF249" s="1" t="e">
        <f t="shared" si="293"/>
        <v>#REF!</v>
      </c>
      <c r="AG249" s="1">
        <v>205</v>
      </c>
      <c r="AH249" s="1"/>
      <c r="AI249" s="1"/>
      <c r="AJ249" s="1"/>
      <c r="AK249" s="1"/>
      <c r="AL249" s="1"/>
      <c r="AM249" s="1"/>
    </row>
    <row r="250" spans="27:39" x14ac:dyDescent="0.2">
      <c r="AA250" s="1"/>
      <c r="AB250" s="1"/>
      <c r="AC250" s="1"/>
      <c r="AD250" s="1"/>
      <c r="AE250" s="1"/>
      <c r="AF250" s="1" t="e">
        <f t="shared" si="293"/>
        <v>#REF!</v>
      </c>
      <c r="AG250" s="1">
        <v>205</v>
      </c>
      <c r="AH250" s="1"/>
      <c r="AI250" s="1"/>
      <c r="AJ250" s="1"/>
      <c r="AK250" s="1"/>
      <c r="AL250" s="1"/>
      <c r="AM250" s="1"/>
    </row>
    <row r="251" spans="27:39" x14ac:dyDescent="0.2">
      <c r="AA251" s="1"/>
      <c r="AB251" s="1"/>
      <c r="AC251" s="1"/>
      <c r="AD251" s="1"/>
      <c r="AE251" s="1"/>
      <c r="AF251" s="1" t="e">
        <f t="shared" si="293"/>
        <v>#REF!</v>
      </c>
      <c r="AG251" s="1">
        <v>205</v>
      </c>
      <c r="AH251" s="1"/>
      <c r="AI251" s="1"/>
      <c r="AJ251" s="1"/>
      <c r="AK251" s="1"/>
      <c r="AL251" s="1"/>
      <c r="AM251" s="1"/>
    </row>
    <row r="252" spans="27:39" x14ac:dyDescent="0.2">
      <c r="AA252" s="1"/>
      <c r="AB252" s="1"/>
      <c r="AC252" s="1"/>
      <c r="AD252" s="1"/>
      <c r="AE252" s="1"/>
      <c r="AF252" s="1" t="e">
        <f t="shared" si="293"/>
        <v>#REF!</v>
      </c>
      <c r="AG252" s="1">
        <v>205</v>
      </c>
      <c r="AH252" s="1"/>
      <c r="AI252" s="1"/>
      <c r="AJ252" s="1"/>
      <c r="AK252" s="1"/>
      <c r="AL252" s="1"/>
      <c r="AM252" s="1"/>
    </row>
    <row r="253" spans="27:39" x14ac:dyDescent="0.2">
      <c r="AA253" s="1"/>
      <c r="AB253" s="1"/>
      <c r="AC253" s="1"/>
      <c r="AD253" s="1"/>
      <c r="AE253" s="1"/>
      <c r="AF253" s="1" t="e">
        <f t="shared" si="293"/>
        <v>#REF!</v>
      </c>
      <c r="AG253" s="1">
        <v>205</v>
      </c>
      <c r="AH253" s="1"/>
      <c r="AI253" s="1"/>
      <c r="AJ253" s="1"/>
      <c r="AK253" s="1"/>
      <c r="AL253" s="1"/>
      <c r="AM253" s="1"/>
    </row>
    <row r="254" spans="27:39" x14ac:dyDescent="0.2">
      <c r="AA254" s="1"/>
      <c r="AB254" s="1"/>
      <c r="AC254" s="1"/>
      <c r="AD254" s="1"/>
      <c r="AE254" s="1"/>
      <c r="AF254" s="1" t="e">
        <f t="shared" si="293"/>
        <v>#REF!</v>
      </c>
      <c r="AG254" s="1">
        <v>205</v>
      </c>
      <c r="AH254" s="1"/>
      <c r="AI254" s="1"/>
      <c r="AJ254" s="1"/>
      <c r="AK254" s="1"/>
      <c r="AL254" s="1"/>
      <c r="AM254" s="1"/>
    </row>
    <row r="255" spans="27:39" x14ac:dyDescent="0.2">
      <c r="AA255" s="1"/>
      <c r="AB255" s="1"/>
      <c r="AC255" s="1"/>
      <c r="AD255" s="1"/>
      <c r="AE255" s="1"/>
      <c r="AF255" s="1" t="e">
        <f t="shared" si="293"/>
        <v>#REF!</v>
      </c>
      <c r="AG255" s="1">
        <v>204</v>
      </c>
      <c r="AH255" s="1"/>
      <c r="AI255" s="1"/>
      <c r="AJ255" s="1"/>
      <c r="AK255" s="1"/>
      <c r="AL255" s="1"/>
      <c r="AM255" s="1"/>
    </row>
    <row r="256" spans="27:39" x14ac:dyDescent="0.2">
      <c r="AA256" s="1"/>
      <c r="AB256" s="1"/>
      <c r="AC256" s="1"/>
      <c r="AD256" s="1"/>
      <c r="AE256" s="1"/>
      <c r="AF256" s="1" t="e">
        <f t="shared" si="293"/>
        <v>#REF!</v>
      </c>
      <c r="AG256" s="1">
        <v>204</v>
      </c>
      <c r="AH256" s="1"/>
      <c r="AI256" s="1"/>
      <c r="AJ256" s="1"/>
      <c r="AK256" s="1"/>
      <c r="AL256" s="1"/>
      <c r="AM256" s="1"/>
    </row>
    <row r="257" spans="27:39" x14ac:dyDescent="0.2">
      <c r="AA257" s="1"/>
      <c r="AB257" s="1"/>
      <c r="AC257" s="1"/>
      <c r="AD257" s="1"/>
      <c r="AE257" s="1"/>
      <c r="AF257" s="1" t="e">
        <f t="shared" si="293"/>
        <v>#REF!</v>
      </c>
      <c r="AG257" s="1">
        <v>204</v>
      </c>
      <c r="AH257" s="1"/>
      <c r="AI257" s="1"/>
      <c r="AJ257" s="1"/>
      <c r="AK257" s="1"/>
      <c r="AL257" s="1"/>
      <c r="AM257" s="1"/>
    </row>
    <row r="258" spans="27:39" x14ac:dyDescent="0.2">
      <c r="AA258" s="1"/>
      <c r="AB258" s="1"/>
      <c r="AC258" s="1"/>
      <c r="AD258" s="1"/>
      <c r="AE258" s="1"/>
      <c r="AF258" s="1" t="e">
        <f t="shared" si="293"/>
        <v>#REF!</v>
      </c>
      <c r="AG258" s="1">
        <v>204</v>
      </c>
      <c r="AH258" s="1"/>
      <c r="AI258" s="1"/>
      <c r="AJ258" s="1"/>
      <c r="AK258" s="1"/>
      <c r="AL258" s="1"/>
      <c r="AM258" s="1"/>
    </row>
    <row r="259" spans="27:39" x14ac:dyDescent="0.2">
      <c r="AA259" s="1"/>
      <c r="AB259" s="1"/>
      <c r="AC259" s="1"/>
      <c r="AD259" s="1"/>
      <c r="AE259" s="1"/>
      <c r="AF259" s="1" t="e">
        <f t="shared" si="293"/>
        <v>#REF!</v>
      </c>
      <c r="AG259" s="1">
        <v>204</v>
      </c>
      <c r="AH259" s="1"/>
      <c r="AI259" s="1"/>
      <c r="AJ259" s="1"/>
      <c r="AK259" s="1"/>
      <c r="AL259" s="1"/>
      <c r="AM259" s="1"/>
    </row>
    <row r="260" spans="27:39" x14ac:dyDescent="0.2">
      <c r="AA260" s="1"/>
      <c r="AB260" s="1"/>
      <c r="AC260" s="1"/>
      <c r="AD260" s="1"/>
      <c r="AE260" s="1"/>
      <c r="AF260" s="1" t="e">
        <f t="shared" si="293"/>
        <v>#REF!</v>
      </c>
      <c r="AG260" s="1">
        <v>204</v>
      </c>
      <c r="AH260" s="1"/>
      <c r="AI260" s="1"/>
      <c r="AJ260" s="1"/>
      <c r="AK260" s="1"/>
      <c r="AL260" s="1"/>
      <c r="AM260" s="1"/>
    </row>
    <row r="261" spans="27:39" x14ac:dyDescent="0.2">
      <c r="AA261" s="1"/>
      <c r="AB261" s="1"/>
      <c r="AC261" s="1"/>
      <c r="AD261" s="1"/>
      <c r="AE261" s="1"/>
      <c r="AF261" s="1" t="e">
        <f t="shared" si="293"/>
        <v>#REF!</v>
      </c>
      <c r="AG261" s="1">
        <v>204</v>
      </c>
      <c r="AH261" s="1"/>
      <c r="AI261" s="1"/>
      <c r="AJ261" s="1"/>
      <c r="AK261" s="1"/>
      <c r="AL261" s="1"/>
      <c r="AM261" s="1"/>
    </row>
    <row r="262" spans="27:39" x14ac:dyDescent="0.2">
      <c r="AA262" s="1"/>
      <c r="AB262" s="1"/>
      <c r="AC262" s="1"/>
      <c r="AD262" s="1"/>
      <c r="AE262" s="1"/>
      <c r="AF262" s="1" t="e">
        <f t="shared" si="293"/>
        <v>#REF!</v>
      </c>
      <c r="AG262" s="1">
        <v>204</v>
      </c>
      <c r="AH262" s="1"/>
      <c r="AI262" s="1"/>
      <c r="AJ262" s="1"/>
      <c r="AK262" s="1"/>
      <c r="AL262" s="1"/>
      <c r="AM262" s="1"/>
    </row>
    <row r="263" spans="27:39" x14ac:dyDescent="0.2">
      <c r="AA263" s="1"/>
      <c r="AB263" s="1"/>
      <c r="AC263" s="1"/>
      <c r="AD263" s="1"/>
      <c r="AE263" s="1"/>
      <c r="AF263" s="1" t="e">
        <f t="shared" si="293"/>
        <v>#REF!</v>
      </c>
      <c r="AG263" s="1">
        <v>204</v>
      </c>
      <c r="AH263" s="1"/>
      <c r="AI263" s="1"/>
      <c r="AJ263" s="1"/>
      <c r="AK263" s="1"/>
      <c r="AL263" s="1"/>
      <c r="AM263" s="1"/>
    </row>
    <row r="264" spans="27:39" x14ac:dyDescent="0.2">
      <c r="AA264" s="1"/>
      <c r="AB264" s="1"/>
      <c r="AC264" s="1"/>
      <c r="AD264" s="1"/>
      <c r="AE264" s="1"/>
      <c r="AF264" s="1" t="e">
        <f t="shared" ref="AF264:AF327" si="294">AF263+1</f>
        <v>#REF!</v>
      </c>
      <c r="AG264" s="1">
        <v>204</v>
      </c>
      <c r="AH264" s="1"/>
      <c r="AI264" s="1"/>
      <c r="AJ264" s="1"/>
      <c r="AK264" s="1"/>
      <c r="AL264" s="1"/>
      <c r="AM264" s="1"/>
    </row>
    <row r="265" spans="27:39" x14ac:dyDescent="0.2">
      <c r="AA265" s="1"/>
      <c r="AB265" s="1"/>
      <c r="AC265" s="1"/>
      <c r="AD265" s="1"/>
      <c r="AE265" s="1"/>
      <c r="AF265" s="1" t="e">
        <f t="shared" si="294"/>
        <v>#REF!</v>
      </c>
      <c r="AG265" s="1">
        <v>204</v>
      </c>
      <c r="AH265" s="1"/>
      <c r="AI265" s="1"/>
      <c r="AJ265" s="1"/>
      <c r="AK265" s="1"/>
      <c r="AL265" s="1"/>
      <c r="AM265" s="1"/>
    </row>
    <row r="266" spans="27:39" x14ac:dyDescent="0.2">
      <c r="AA266" s="1"/>
      <c r="AB266" s="1"/>
      <c r="AC266" s="1"/>
      <c r="AD266" s="1"/>
      <c r="AE266" s="1"/>
      <c r="AF266" s="1" t="e">
        <f t="shared" si="294"/>
        <v>#REF!</v>
      </c>
      <c r="AG266" s="1">
        <v>204</v>
      </c>
      <c r="AH266" s="1"/>
      <c r="AI266" s="1"/>
      <c r="AJ266" s="1"/>
      <c r="AK266" s="1"/>
      <c r="AL266" s="1"/>
      <c r="AM266" s="1"/>
    </row>
    <row r="267" spans="27:39" x14ac:dyDescent="0.2">
      <c r="AA267" s="1"/>
      <c r="AB267" s="1"/>
      <c r="AC267" s="1"/>
      <c r="AD267" s="1"/>
      <c r="AE267" s="1"/>
      <c r="AF267" s="1" t="e">
        <f t="shared" si="294"/>
        <v>#REF!</v>
      </c>
      <c r="AG267" s="1">
        <v>204</v>
      </c>
      <c r="AH267" s="1"/>
      <c r="AI267" s="1"/>
      <c r="AJ267" s="1"/>
      <c r="AK267" s="1"/>
      <c r="AL267" s="1"/>
      <c r="AM267" s="1"/>
    </row>
    <row r="268" spans="27:39" x14ac:dyDescent="0.2">
      <c r="AA268" s="1"/>
      <c r="AB268" s="1"/>
      <c r="AC268" s="1"/>
      <c r="AD268" s="1"/>
      <c r="AE268" s="1"/>
      <c r="AF268" s="1" t="e">
        <f t="shared" si="294"/>
        <v>#REF!</v>
      </c>
      <c r="AG268" s="1">
        <v>204</v>
      </c>
      <c r="AH268" s="1"/>
      <c r="AI268" s="1"/>
      <c r="AJ268" s="1"/>
      <c r="AK268" s="1"/>
      <c r="AL268" s="1"/>
      <c r="AM268" s="1"/>
    </row>
    <row r="269" spans="27:39" x14ac:dyDescent="0.2">
      <c r="AA269" s="1"/>
      <c r="AB269" s="1"/>
      <c r="AC269" s="1"/>
      <c r="AD269" s="1"/>
      <c r="AE269" s="1"/>
      <c r="AF269" s="1" t="e">
        <f t="shared" si="294"/>
        <v>#REF!</v>
      </c>
      <c r="AG269" s="1">
        <v>204</v>
      </c>
      <c r="AH269" s="1"/>
      <c r="AI269" s="1"/>
      <c r="AJ269" s="1"/>
      <c r="AK269" s="1"/>
      <c r="AL269" s="1"/>
      <c r="AM269" s="1"/>
    </row>
    <row r="270" spans="27:39" x14ac:dyDescent="0.2">
      <c r="AA270" s="1"/>
      <c r="AB270" s="1"/>
      <c r="AC270" s="1"/>
      <c r="AD270" s="1"/>
      <c r="AE270" s="1"/>
      <c r="AF270" s="1" t="e">
        <f t="shared" si="294"/>
        <v>#REF!</v>
      </c>
      <c r="AG270" s="1">
        <v>204</v>
      </c>
      <c r="AH270" s="1"/>
      <c r="AI270" s="1"/>
      <c r="AJ270" s="1"/>
      <c r="AK270" s="1"/>
      <c r="AL270" s="1"/>
      <c r="AM270" s="1"/>
    </row>
    <row r="271" spans="27:39" x14ac:dyDescent="0.2">
      <c r="AA271" s="1"/>
      <c r="AB271" s="1"/>
      <c r="AC271" s="1"/>
      <c r="AD271" s="1"/>
      <c r="AE271" s="1"/>
      <c r="AF271" s="1" t="e">
        <f t="shared" si="294"/>
        <v>#REF!</v>
      </c>
      <c r="AG271" s="1">
        <v>204</v>
      </c>
      <c r="AH271" s="1"/>
      <c r="AI271" s="1"/>
      <c r="AJ271" s="1"/>
      <c r="AK271" s="1"/>
      <c r="AL271" s="1"/>
      <c r="AM271" s="1"/>
    </row>
    <row r="272" spans="27:39" x14ac:dyDescent="0.2">
      <c r="AA272" s="1"/>
      <c r="AB272" s="1"/>
      <c r="AC272" s="1"/>
      <c r="AD272" s="1"/>
      <c r="AE272" s="1"/>
      <c r="AF272" s="1" t="e">
        <f t="shared" si="294"/>
        <v>#REF!</v>
      </c>
      <c r="AG272" s="1">
        <v>204</v>
      </c>
      <c r="AH272" s="1"/>
      <c r="AI272" s="1"/>
      <c r="AJ272" s="1"/>
      <c r="AK272" s="1"/>
      <c r="AL272" s="1"/>
      <c r="AM272" s="1"/>
    </row>
    <row r="273" spans="27:39" x14ac:dyDescent="0.2">
      <c r="AA273" s="1"/>
      <c r="AB273" s="1"/>
      <c r="AC273" s="1"/>
      <c r="AD273" s="1"/>
      <c r="AE273" s="1"/>
      <c r="AF273" s="1" t="e">
        <f t="shared" si="294"/>
        <v>#REF!</v>
      </c>
      <c r="AG273" s="1">
        <v>204</v>
      </c>
      <c r="AH273" s="1"/>
      <c r="AI273" s="1"/>
      <c r="AJ273" s="1"/>
      <c r="AK273" s="1"/>
      <c r="AL273" s="1"/>
      <c r="AM273" s="1"/>
    </row>
    <row r="274" spans="27:39" x14ac:dyDescent="0.2">
      <c r="AA274" s="1"/>
      <c r="AB274" s="1"/>
      <c r="AC274" s="1"/>
      <c r="AD274" s="1"/>
      <c r="AE274" s="1"/>
      <c r="AF274" s="1" t="e">
        <f t="shared" si="294"/>
        <v>#REF!</v>
      </c>
      <c r="AG274" s="1">
        <v>204</v>
      </c>
      <c r="AH274" s="1"/>
      <c r="AI274" s="1"/>
      <c r="AJ274" s="1"/>
      <c r="AK274" s="1"/>
      <c r="AL274" s="1"/>
      <c r="AM274" s="1"/>
    </row>
    <row r="275" spans="27:39" x14ac:dyDescent="0.2">
      <c r="AA275" s="1"/>
      <c r="AB275" s="1"/>
      <c r="AC275" s="1"/>
      <c r="AD275" s="1"/>
      <c r="AE275" s="1"/>
      <c r="AF275" s="1" t="e">
        <f t="shared" si="294"/>
        <v>#REF!</v>
      </c>
      <c r="AG275" s="1"/>
      <c r="AH275" s="1"/>
      <c r="AI275" s="1"/>
      <c r="AJ275" s="1"/>
      <c r="AK275" s="1"/>
      <c r="AL275" s="1"/>
      <c r="AM275" s="1"/>
    </row>
    <row r="276" spans="27:39" x14ac:dyDescent="0.2">
      <c r="AA276" s="1"/>
      <c r="AB276" s="1"/>
      <c r="AC276" s="1"/>
      <c r="AD276" s="1"/>
      <c r="AE276" s="1"/>
      <c r="AF276" s="1" t="e">
        <f t="shared" si="294"/>
        <v>#REF!</v>
      </c>
      <c r="AG276" s="1"/>
      <c r="AH276" s="1"/>
      <c r="AI276" s="1"/>
      <c r="AJ276" s="1"/>
      <c r="AK276" s="1"/>
      <c r="AL276" s="1"/>
      <c r="AM276" s="1"/>
    </row>
    <row r="277" spans="27:39" x14ac:dyDescent="0.2">
      <c r="AA277" s="1"/>
      <c r="AB277" s="1"/>
      <c r="AC277" s="1"/>
      <c r="AD277" s="1"/>
      <c r="AE277" s="1"/>
      <c r="AF277" s="1" t="e">
        <f t="shared" si="294"/>
        <v>#REF!</v>
      </c>
      <c r="AG277" s="1"/>
      <c r="AH277" s="1"/>
      <c r="AI277" s="1"/>
      <c r="AJ277" s="1"/>
      <c r="AK277" s="1"/>
      <c r="AL277" s="1"/>
      <c r="AM277" s="1"/>
    </row>
    <row r="278" spans="27:39" x14ac:dyDescent="0.2">
      <c r="AA278" s="1"/>
      <c r="AB278" s="1"/>
      <c r="AC278" s="1"/>
      <c r="AD278" s="1"/>
      <c r="AE278" s="1"/>
      <c r="AF278" s="1" t="e">
        <f t="shared" si="294"/>
        <v>#REF!</v>
      </c>
      <c r="AG278" s="1"/>
      <c r="AH278" s="1"/>
      <c r="AI278" s="1"/>
      <c r="AJ278" s="1"/>
      <c r="AK278" s="1"/>
      <c r="AL278" s="1"/>
      <c r="AM278" s="1"/>
    </row>
    <row r="279" spans="27:39" x14ac:dyDescent="0.2">
      <c r="AA279" s="1"/>
      <c r="AB279" s="1"/>
      <c r="AC279" s="1"/>
      <c r="AD279" s="1"/>
      <c r="AE279" s="1"/>
      <c r="AF279" s="1" t="e">
        <f t="shared" si="294"/>
        <v>#REF!</v>
      </c>
      <c r="AG279" s="1"/>
      <c r="AH279" s="1"/>
      <c r="AI279" s="1"/>
      <c r="AJ279" s="1"/>
      <c r="AK279" s="1"/>
      <c r="AL279" s="1"/>
      <c r="AM279" s="1"/>
    </row>
    <row r="280" spans="27:39" x14ac:dyDescent="0.2">
      <c r="AA280" s="1"/>
      <c r="AB280" s="1"/>
      <c r="AC280" s="1"/>
      <c r="AD280" s="1"/>
      <c r="AE280" s="1"/>
      <c r="AF280" s="1" t="e">
        <f t="shared" si="294"/>
        <v>#REF!</v>
      </c>
      <c r="AG280" s="1"/>
      <c r="AH280" s="1"/>
      <c r="AI280" s="1"/>
      <c r="AJ280" s="1"/>
      <c r="AK280" s="1"/>
      <c r="AL280" s="1"/>
      <c r="AM280" s="1"/>
    </row>
    <row r="281" spans="27:39" x14ac:dyDescent="0.2">
      <c r="AA281" s="1"/>
      <c r="AB281" s="1"/>
      <c r="AC281" s="1"/>
      <c r="AD281" s="1"/>
      <c r="AE281" s="1"/>
      <c r="AF281" s="1" t="e">
        <f t="shared" si="294"/>
        <v>#REF!</v>
      </c>
      <c r="AG281" s="1"/>
      <c r="AH281" s="1"/>
      <c r="AI281" s="1"/>
      <c r="AJ281" s="1"/>
      <c r="AK281" s="1"/>
      <c r="AL281" s="1"/>
      <c r="AM281" s="1"/>
    </row>
    <row r="282" spans="27:39" x14ac:dyDescent="0.2">
      <c r="AA282" s="1"/>
      <c r="AB282" s="1"/>
      <c r="AC282" s="1"/>
      <c r="AD282" s="1"/>
      <c r="AE282" s="1"/>
      <c r="AF282" s="1" t="e">
        <f t="shared" si="294"/>
        <v>#REF!</v>
      </c>
      <c r="AG282" s="1"/>
      <c r="AH282" s="1"/>
      <c r="AI282" s="1"/>
      <c r="AJ282" s="1"/>
      <c r="AK282" s="1"/>
      <c r="AL282" s="1"/>
      <c r="AM282" s="1"/>
    </row>
    <row r="283" spans="27:39" x14ac:dyDescent="0.2">
      <c r="AA283" s="1"/>
      <c r="AB283" s="1"/>
      <c r="AC283" s="1"/>
      <c r="AD283" s="1"/>
      <c r="AE283" s="1"/>
      <c r="AF283" s="1" t="e">
        <f t="shared" si="294"/>
        <v>#REF!</v>
      </c>
      <c r="AG283" s="1"/>
      <c r="AH283" s="1"/>
      <c r="AI283" s="1"/>
      <c r="AJ283" s="1"/>
      <c r="AK283" s="1"/>
      <c r="AL283" s="1"/>
      <c r="AM283" s="1"/>
    </row>
    <row r="284" spans="27:39" x14ac:dyDescent="0.2">
      <c r="AA284" s="1"/>
      <c r="AB284" s="1"/>
      <c r="AC284" s="1"/>
      <c r="AD284" s="1"/>
      <c r="AE284" s="1"/>
      <c r="AF284" s="1" t="e">
        <f t="shared" si="294"/>
        <v>#REF!</v>
      </c>
      <c r="AG284" s="1"/>
      <c r="AH284" s="1"/>
      <c r="AI284" s="1"/>
      <c r="AJ284" s="1"/>
      <c r="AK284" s="1"/>
      <c r="AL284" s="1"/>
      <c r="AM284" s="1"/>
    </row>
    <row r="285" spans="27:39" x14ac:dyDescent="0.2">
      <c r="AA285" s="1"/>
      <c r="AB285" s="1"/>
      <c r="AC285" s="1"/>
      <c r="AD285" s="1"/>
      <c r="AE285" s="1"/>
      <c r="AF285" s="1" t="e">
        <f t="shared" si="294"/>
        <v>#REF!</v>
      </c>
      <c r="AG285" s="1"/>
      <c r="AH285" s="1"/>
      <c r="AI285" s="1"/>
      <c r="AJ285" s="1"/>
      <c r="AK285" s="1"/>
      <c r="AL285" s="1"/>
      <c r="AM285" s="1"/>
    </row>
    <row r="286" spans="27:39" x14ac:dyDescent="0.2">
      <c r="AA286" s="1"/>
      <c r="AB286" s="1"/>
      <c r="AC286" s="1"/>
      <c r="AD286" s="1"/>
      <c r="AE286" s="1"/>
      <c r="AF286" s="1" t="e">
        <f t="shared" si="294"/>
        <v>#REF!</v>
      </c>
      <c r="AG286" s="1"/>
      <c r="AH286" s="1"/>
      <c r="AI286" s="1"/>
      <c r="AJ286" s="1"/>
      <c r="AK286" s="1"/>
      <c r="AL286" s="1"/>
      <c r="AM286" s="1"/>
    </row>
    <row r="287" spans="27:39" x14ac:dyDescent="0.2">
      <c r="AA287" s="1"/>
      <c r="AB287" s="1"/>
      <c r="AC287" s="1"/>
      <c r="AD287" s="1"/>
      <c r="AE287" s="1"/>
      <c r="AF287" s="1" t="e">
        <f t="shared" si="294"/>
        <v>#REF!</v>
      </c>
      <c r="AG287" s="1"/>
      <c r="AH287" s="1"/>
      <c r="AI287" s="1"/>
      <c r="AJ287" s="1"/>
      <c r="AK287" s="1"/>
      <c r="AL287" s="1"/>
      <c r="AM287" s="1"/>
    </row>
    <row r="288" spans="27:39" x14ac:dyDescent="0.2">
      <c r="AA288" s="1"/>
      <c r="AB288" s="1"/>
      <c r="AC288" s="1"/>
      <c r="AD288" s="1"/>
      <c r="AE288" s="1"/>
      <c r="AF288" s="1" t="e">
        <f t="shared" si="294"/>
        <v>#REF!</v>
      </c>
      <c r="AG288" s="1"/>
      <c r="AH288" s="1"/>
      <c r="AI288" s="1"/>
      <c r="AJ288" s="1"/>
      <c r="AK288" s="1"/>
      <c r="AL288" s="1"/>
      <c r="AM288" s="1"/>
    </row>
    <row r="289" spans="27:39" x14ac:dyDescent="0.2">
      <c r="AA289" s="1"/>
      <c r="AB289" s="1"/>
      <c r="AC289" s="1"/>
      <c r="AD289" s="1"/>
      <c r="AE289" s="1"/>
      <c r="AF289" s="1" t="e">
        <f t="shared" si="294"/>
        <v>#REF!</v>
      </c>
      <c r="AG289" s="1"/>
      <c r="AH289" s="1"/>
      <c r="AI289" s="1"/>
      <c r="AJ289" s="1"/>
      <c r="AK289" s="1"/>
      <c r="AL289" s="1"/>
      <c r="AM289" s="1"/>
    </row>
    <row r="290" spans="27:39" x14ac:dyDescent="0.2">
      <c r="AA290" s="1"/>
      <c r="AB290" s="1"/>
      <c r="AC290" s="1"/>
      <c r="AD290" s="1"/>
      <c r="AE290" s="1"/>
      <c r="AF290" s="1" t="e">
        <f t="shared" si="294"/>
        <v>#REF!</v>
      </c>
      <c r="AG290" s="1"/>
      <c r="AH290" s="1"/>
      <c r="AI290" s="1"/>
      <c r="AJ290" s="1"/>
      <c r="AK290" s="1"/>
      <c r="AL290" s="1"/>
      <c r="AM290" s="1"/>
    </row>
    <row r="291" spans="27:39" x14ac:dyDescent="0.2">
      <c r="AA291" s="1"/>
      <c r="AB291" s="1"/>
      <c r="AC291" s="1"/>
      <c r="AD291" s="1"/>
      <c r="AE291" s="1"/>
      <c r="AF291" s="1" t="e">
        <f t="shared" si="294"/>
        <v>#REF!</v>
      </c>
      <c r="AG291" s="1"/>
      <c r="AH291" s="1"/>
      <c r="AI291" s="1"/>
      <c r="AJ291" s="1"/>
      <c r="AK291" s="1"/>
      <c r="AL291" s="1"/>
      <c r="AM291" s="1"/>
    </row>
    <row r="292" spans="27:39" x14ac:dyDescent="0.2">
      <c r="AA292" s="1"/>
      <c r="AB292" s="1"/>
      <c r="AC292" s="1"/>
      <c r="AD292" s="1"/>
      <c r="AE292" s="1"/>
      <c r="AF292" s="1" t="e">
        <f t="shared" si="294"/>
        <v>#REF!</v>
      </c>
      <c r="AG292" s="1"/>
      <c r="AH292" s="1"/>
      <c r="AI292" s="1"/>
      <c r="AJ292" s="1"/>
      <c r="AK292" s="1"/>
      <c r="AL292" s="1"/>
      <c r="AM292" s="1"/>
    </row>
    <row r="293" spans="27:39" x14ac:dyDescent="0.2">
      <c r="AA293" s="1"/>
      <c r="AB293" s="1"/>
      <c r="AC293" s="1"/>
      <c r="AD293" s="1"/>
      <c r="AE293" s="1"/>
      <c r="AF293" s="1" t="e">
        <f t="shared" si="294"/>
        <v>#REF!</v>
      </c>
      <c r="AG293" s="1"/>
      <c r="AH293" s="1"/>
      <c r="AI293" s="1"/>
      <c r="AJ293" s="1"/>
      <c r="AK293" s="1"/>
      <c r="AL293" s="1"/>
      <c r="AM293" s="1"/>
    </row>
    <row r="294" spans="27:39" x14ac:dyDescent="0.2">
      <c r="AA294" s="1"/>
      <c r="AB294" s="1"/>
      <c r="AC294" s="1"/>
      <c r="AD294" s="1"/>
      <c r="AE294" s="1"/>
      <c r="AF294" s="1" t="e">
        <f t="shared" si="294"/>
        <v>#REF!</v>
      </c>
      <c r="AG294" s="1"/>
      <c r="AH294" s="1"/>
      <c r="AI294" s="1"/>
      <c r="AJ294" s="1"/>
      <c r="AK294" s="1"/>
      <c r="AL294" s="1"/>
      <c r="AM294" s="1"/>
    </row>
    <row r="295" spans="27:39" x14ac:dyDescent="0.2">
      <c r="AA295" s="1"/>
      <c r="AB295" s="1"/>
      <c r="AC295" s="1"/>
      <c r="AD295" s="1"/>
      <c r="AE295" s="1"/>
      <c r="AF295" s="1" t="e">
        <f t="shared" si="294"/>
        <v>#REF!</v>
      </c>
      <c r="AG295" s="1"/>
      <c r="AH295" s="1"/>
      <c r="AI295" s="1"/>
      <c r="AJ295" s="1"/>
      <c r="AK295" s="1"/>
      <c r="AL295" s="1"/>
      <c r="AM295" s="1"/>
    </row>
    <row r="296" spans="27:39" x14ac:dyDescent="0.2">
      <c r="AA296" s="1"/>
      <c r="AB296" s="1"/>
      <c r="AC296" s="1"/>
      <c r="AD296" s="1"/>
      <c r="AE296" s="1"/>
      <c r="AF296" s="1" t="e">
        <f t="shared" si="294"/>
        <v>#REF!</v>
      </c>
      <c r="AG296" s="1"/>
      <c r="AH296" s="1"/>
      <c r="AI296" s="1"/>
      <c r="AJ296" s="1"/>
      <c r="AK296" s="1"/>
      <c r="AL296" s="1"/>
      <c r="AM296" s="1"/>
    </row>
    <row r="297" spans="27:39" x14ac:dyDescent="0.2">
      <c r="AA297" s="1"/>
      <c r="AB297" s="1"/>
      <c r="AC297" s="1"/>
      <c r="AD297" s="1"/>
      <c r="AE297" s="1"/>
      <c r="AF297" s="1" t="e">
        <f t="shared" si="294"/>
        <v>#REF!</v>
      </c>
      <c r="AG297" s="1"/>
      <c r="AH297" s="1"/>
      <c r="AI297" s="1"/>
      <c r="AJ297" s="1"/>
      <c r="AK297" s="1"/>
      <c r="AL297" s="1"/>
      <c r="AM297" s="1"/>
    </row>
    <row r="298" spans="27:39" x14ac:dyDescent="0.2">
      <c r="AA298" s="1"/>
      <c r="AB298" s="1"/>
      <c r="AC298" s="1"/>
      <c r="AD298" s="1"/>
      <c r="AE298" s="1"/>
      <c r="AF298" s="1" t="e">
        <f t="shared" si="294"/>
        <v>#REF!</v>
      </c>
      <c r="AG298" s="1"/>
      <c r="AH298" s="1"/>
      <c r="AI298" s="1"/>
      <c r="AJ298" s="1"/>
      <c r="AK298" s="1"/>
      <c r="AL298" s="1"/>
      <c r="AM298" s="1"/>
    </row>
    <row r="299" spans="27:39" x14ac:dyDescent="0.2">
      <c r="AA299" s="1"/>
      <c r="AB299" s="1"/>
      <c r="AC299" s="1"/>
      <c r="AD299" s="1"/>
      <c r="AE299" s="1"/>
      <c r="AF299" s="1" t="e">
        <f t="shared" si="294"/>
        <v>#REF!</v>
      </c>
      <c r="AG299" s="1"/>
      <c r="AH299" s="1"/>
      <c r="AI299" s="1"/>
      <c r="AJ299" s="1"/>
      <c r="AK299" s="1"/>
      <c r="AL299" s="1"/>
      <c r="AM299" s="1"/>
    </row>
    <row r="300" spans="27:39" x14ac:dyDescent="0.2">
      <c r="AA300" s="1"/>
      <c r="AB300" s="1"/>
      <c r="AC300" s="1"/>
      <c r="AD300" s="1"/>
      <c r="AE300" s="1"/>
      <c r="AF300" s="1" t="e">
        <f t="shared" si="294"/>
        <v>#REF!</v>
      </c>
      <c r="AG300" s="1"/>
      <c r="AH300" s="1"/>
      <c r="AI300" s="1"/>
      <c r="AJ300" s="1"/>
      <c r="AK300" s="1"/>
      <c r="AL300" s="1"/>
      <c r="AM300" s="1"/>
    </row>
    <row r="301" spans="27:39" x14ac:dyDescent="0.2">
      <c r="AA301" s="1"/>
      <c r="AB301" s="1"/>
      <c r="AC301" s="1"/>
      <c r="AD301" s="1"/>
      <c r="AE301" s="1"/>
      <c r="AF301" s="1" t="e">
        <f t="shared" si="294"/>
        <v>#REF!</v>
      </c>
      <c r="AG301" s="1"/>
      <c r="AH301" s="1"/>
      <c r="AI301" s="1"/>
      <c r="AJ301" s="1"/>
      <c r="AK301" s="1"/>
      <c r="AL301" s="1"/>
      <c r="AM301" s="1"/>
    </row>
    <row r="302" spans="27:39" x14ac:dyDescent="0.2">
      <c r="AA302" s="1"/>
      <c r="AB302" s="1"/>
      <c r="AC302" s="1"/>
      <c r="AD302" s="1"/>
      <c r="AE302" s="1"/>
      <c r="AF302" s="1" t="e">
        <f t="shared" si="294"/>
        <v>#REF!</v>
      </c>
      <c r="AG302" s="1"/>
      <c r="AH302" s="1"/>
      <c r="AI302" s="1"/>
      <c r="AJ302" s="1"/>
      <c r="AK302" s="1"/>
      <c r="AL302" s="1"/>
      <c r="AM302" s="1"/>
    </row>
    <row r="303" spans="27:39" x14ac:dyDescent="0.2">
      <c r="AA303" s="1"/>
      <c r="AB303" s="1"/>
      <c r="AC303" s="1"/>
      <c r="AD303" s="1"/>
      <c r="AE303" s="1"/>
      <c r="AF303" s="1" t="e">
        <f t="shared" si="294"/>
        <v>#REF!</v>
      </c>
      <c r="AG303" s="1"/>
      <c r="AH303" s="1"/>
      <c r="AI303" s="1"/>
      <c r="AJ303" s="1"/>
      <c r="AK303" s="1"/>
      <c r="AL303" s="1"/>
      <c r="AM303" s="1"/>
    </row>
    <row r="304" spans="27:39" x14ac:dyDescent="0.2">
      <c r="AA304" s="1"/>
      <c r="AB304" s="1"/>
      <c r="AC304" s="1"/>
      <c r="AD304" s="1"/>
      <c r="AE304" s="1"/>
      <c r="AF304" s="1" t="e">
        <f t="shared" si="294"/>
        <v>#REF!</v>
      </c>
      <c r="AG304" s="1"/>
      <c r="AH304" s="1"/>
      <c r="AI304" s="1"/>
      <c r="AJ304" s="1"/>
      <c r="AK304" s="1"/>
      <c r="AL304" s="1"/>
      <c r="AM304" s="1"/>
    </row>
    <row r="305" spans="27:39" x14ac:dyDescent="0.2">
      <c r="AA305" s="1"/>
      <c r="AB305" s="1"/>
      <c r="AC305" s="1"/>
      <c r="AD305" s="1"/>
      <c r="AE305" s="1"/>
      <c r="AF305" s="1" t="e">
        <f t="shared" si="294"/>
        <v>#REF!</v>
      </c>
      <c r="AG305" s="1"/>
      <c r="AH305" s="1"/>
      <c r="AI305" s="1"/>
      <c r="AJ305" s="1"/>
      <c r="AK305" s="1"/>
      <c r="AL305" s="1"/>
      <c r="AM305" s="1"/>
    </row>
    <row r="306" spans="27:39" x14ac:dyDescent="0.2">
      <c r="AA306" s="1"/>
      <c r="AB306" s="1"/>
      <c r="AC306" s="1"/>
      <c r="AD306" s="1"/>
      <c r="AE306" s="1"/>
      <c r="AF306" s="1" t="e">
        <f t="shared" si="294"/>
        <v>#REF!</v>
      </c>
      <c r="AG306" s="1"/>
      <c r="AH306" s="1"/>
      <c r="AI306" s="1"/>
      <c r="AJ306" s="1"/>
      <c r="AK306" s="1"/>
      <c r="AL306" s="1"/>
      <c r="AM306" s="1"/>
    </row>
    <row r="307" spans="27:39" x14ac:dyDescent="0.2">
      <c r="AA307" s="1"/>
      <c r="AB307" s="1"/>
      <c r="AC307" s="1"/>
      <c r="AD307" s="1"/>
      <c r="AE307" s="1"/>
      <c r="AF307" s="1" t="e">
        <f t="shared" si="294"/>
        <v>#REF!</v>
      </c>
      <c r="AG307" s="1"/>
      <c r="AH307" s="1"/>
      <c r="AI307" s="1"/>
      <c r="AJ307" s="1"/>
      <c r="AK307" s="1"/>
      <c r="AL307" s="1"/>
      <c r="AM307" s="1"/>
    </row>
    <row r="308" spans="27:39" x14ac:dyDescent="0.2">
      <c r="AA308" s="1"/>
      <c r="AB308" s="1"/>
      <c r="AC308" s="1"/>
      <c r="AD308" s="1"/>
      <c r="AE308" s="1"/>
      <c r="AF308" s="1" t="e">
        <f t="shared" si="294"/>
        <v>#REF!</v>
      </c>
      <c r="AG308" s="1"/>
      <c r="AH308" s="1"/>
      <c r="AI308" s="1"/>
      <c r="AJ308" s="1"/>
      <c r="AK308" s="1"/>
      <c r="AL308" s="1"/>
      <c r="AM308" s="1"/>
    </row>
    <row r="309" spans="27:39" x14ac:dyDescent="0.2">
      <c r="AA309" s="1"/>
      <c r="AB309" s="1"/>
      <c r="AC309" s="1"/>
      <c r="AD309" s="1"/>
      <c r="AE309" s="1"/>
      <c r="AF309" s="1" t="e">
        <f t="shared" si="294"/>
        <v>#REF!</v>
      </c>
      <c r="AG309" s="1"/>
      <c r="AH309" s="1"/>
      <c r="AI309" s="1"/>
      <c r="AJ309" s="1"/>
      <c r="AK309" s="1"/>
      <c r="AL309" s="1"/>
      <c r="AM309" s="1"/>
    </row>
    <row r="310" spans="27:39" x14ac:dyDescent="0.2">
      <c r="AA310" s="1"/>
      <c r="AB310" s="1"/>
      <c r="AC310" s="1"/>
      <c r="AD310" s="1"/>
      <c r="AE310" s="1"/>
      <c r="AF310" s="1" t="e">
        <f t="shared" si="294"/>
        <v>#REF!</v>
      </c>
      <c r="AG310" s="1"/>
      <c r="AH310" s="1"/>
      <c r="AI310" s="1"/>
      <c r="AJ310" s="1"/>
      <c r="AK310" s="1"/>
      <c r="AL310" s="1"/>
      <c r="AM310" s="1"/>
    </row>
    <row r="311" spans="27:39" x14ac:dyDescent="0.2">
      <c r="AA311" s="1"/>
      <c r="AB311" s="1"/>
      <c r="AC311" s="1"/>
      <c r="AD311" s="1"/>
      <c r="AE311" s="1"/>
      <c r="AF311" s="1" t="e">
        <f t="shared" si="294"/>
        <v>#REF!</v>
      </c>
      <c r="AG311" s="1"/>
      <c r="AH311" s="1"/>
      <c r="AI311" s="1"/>
      <c r="AJ311" s="1"/>
      <c r="AK311" s="1"/>
      <c r="AL311" s="1"/>
      <c r="AM311" s="1"/>
    </row>
    <row r="312" spans="27:39" x14ac:dyDescent="0.2">
      <c r="AA312" s="1"/>
      <c r="AB312" s="1"/>
      <c r="AC312" s="1"/>
      <c r="AD312" s="1"/>
      <c r="AE312" s="1"/>
      <c r="AF312" s="1" t="e">
        <f t="shared" si="294"/>
        <v>#REF!</v>
      </c>
      <c r="AG312" s="1"/>
      <c r="AH312" s="1"/>
      <c r="AI312" s="1"/>
      <c r="AJ312" s="1"/>
      <c r="AK312" s="1"/>
      <c r="AL312" s="1"/>
      <c r="AM312" s="1"/>
    </row>
    <row r="313" spans="27:39" x14ac:dyDescent="0.2">
      <c r="AA313" s="1"/>
      <c r="AB313" s="1"/>
      <c r="AC313" s="1"/>
      <c r="AD313" s="1"/>
      <c r="AE313" s="1"/>
      <c r="AF313" s="1" t="e">
        <f t="shared" si="294"/>
        <v>#REF!</v>
      </c>
      <c r="AG313" s="1"/>
      <c r="AH313" s="1"/>
      <c r="AI313" s="1"/>
      <c r="AJ313" s="1"/>
      <c r="AK313" s="1"/>
      <c r="AL313" s="1"/>
      <c r="AM313" s="1"/>
    </row>
    <row r="314" spans="27:39" x14ac:dyDescent="0.2">
      <c r="AA314" s="1"/>
      <c r="AB314" s="1"/>
      <c r="AC314" s="1"/>
      <c r="AD314" s="1"/>
      <c r="AE314" s="1"/>
      <c r="AF314" s="1" t="e">
        <f t="shared" si="294"/>
        <v>#REF!</v>
      </c>
      <c r="AG314" s="1"/>
      <c r="AH314" s="1"/>
      <c r="AI314" s="1"/>
      <c r="AJ314" s="1"/>
      <c r="AK314" s="1"/>
      <c r="AL314" s="1"/>
      <c r="AM314" s="1"/>
    </row>
    <row r="315" spans="27:39" x14ac:dyDescent="0.2">
      <c r="AA315" s="1"/>
      <c r="AB315" s="1"/>
      <c r="AC315" s="1"/>
      <c r="AD315" s="1"/>
      <c r="AE315" s="1"/>
      <c r="AF315" s="1" t="e">
        <f t="shared" si="294"/>
        <v>#REF!</v>
      </c>
      <c r="AG315" s="1"/>
      <c r="AH315" s="1"/>
      <c r="AI315" s="1"/>
      <c r="AJ315" s="1"/>
      <c r="AK315" s="1"/>
      <c r="AL315" s="1"/>
      <c r="AM315" s="1"/>
    </row>
    <row r="316" spans="27:39" x14ac:dyDescent="0.2">
      <c r="AA316" s="1"/>
      <c r="AB316" s="1"/>
      <c r="AC316" s="1"/>
      <c r="AD316" s="1"/>
      <c r="AE316" s="1"/>
      <c r="AF316" s="1" t="e">
        <f t="shared" si="294"/>
        <v>#REF!</v>
      </c>
      <c r="AG316" s="1"/>
      <c r="AH316" s="1"/>
      <c r="AI316" s="1"/>
      <c r="AJ316" s="1"/>
      <c r="AK316" s="1"/>
      <c r="AL316" s="1"/>
      <c r="AM316" s="1"/>
    </row>
    <row r="317" spans="27:39" x14ac:dyDescent="0.2">
      <c r="AA317" s="1"/>
      <c r="AB317" s="1"/>
      <c r="AC317" s="1"/>
      <c r="AD317" s="1"/>
      <c r="AE317" s="1"/>
      <c r="AF317" s="1" t="e">
        <f t="shared" si="294"/>
        <v>#REF!</v>
      </c>
      <c r="AG317" s="1"/>
      <c r="AH317" s="1"/>
      <c r="AI317" s="1"/>
      <c r="AJ317" s="1"/>
      <c r="AK317" s="1"/>
      <c r="AL317" s="1"/>
      <c r="AM317" s="1"/>
    </row>
    <row r="318" spans="27:39" x14ac:dyDescent="0.2">
      <c r="AA318" s="1"/>
      <c r="AB318" s="1"/>
      <c r="AC318" s="1"/>
      <c r="AD318" s="1"/>
      <c r="AE318" s="1"/>
      <c r="AF318" s="1" t="e">
        <f t="shared" si="294"/>
        <v>#REF!</v>
      </c>
      <c r="AG318" s="1"/>
      <c r="AH318" s="1"/>
      <c r="AI318" s="1"/>
      <c r="AJ318" s="1"/>
      <c r="AK318" s="1"/>
      <c r="AL318" s="1"/>
      <c r="AM318" s="1"/>
    </row>
    <row r="319" spans="27:39" x14ac:dyDescent="0.2">
      <c r="AA319" s="1"/>
      <c r="AB319" s="1"/>
      <c r="AC319" s="1"/>
      <c r="AD319" s="1"/>
      <c r="AE319" s="1"/>
      <c r="AF319" s="1" t="e">
        <f t="shared" si="294"/>
        <v>#REF!</v>
      </c>
      <c r="AG319" s="1"/>
      <c r="AH319" s="1"/>
      <c r="AI319" s="1"/>
      <c r="AJ319" s="1"/>
      <c r="AK319" s="1"/>
      <c r="AL319" s="1"/>
      <c r="AM319" s="1"/>
    </row>
    <row r="320" spans="27:39" x14ac:dyDescent="0.2">
      <c r="AA320" s="1"/>
      <c r="AB320" s="1"/>
      <c r="AC320" s="1"/>
      <c r="AD320" s="1"/>
      <c r="AE320" s="1"/>
      <c r="AF320" s="1" t="e">
        <f t="shared" si="294"/>
        <v>#REF!</v>
      </c>
      <c r="AG320" s="1"/>
      <c r="AH320" s="1"/>
      <c r="AI320" s="1"/>
      <c r="AJ320" s="1"/>
      <c r="AK320" s="1"/>
      <c r="AL320" s="1"/>
      <c r="AM320" s="1"/>
    </row>
    <row r="321" spans="27:39" x14ac:dyDescent="0.2">
      <c r="AA321" s="1"/>
      <c r="AB321" s="1"/>
      <c r="AC321" s="1"/>
      <c r="AD321" s="1"/>
      <c r="AE321" s="1"/>
      <c r="AF321" s="1" t="e">
        <f t="shared" si="294"/>
        <v>#REF!</v>
      </c>
      <c r="AG321" s="1"/>
      <c r="AH321" s="1"/>
      <c r="AI321" s="1"/>
      <c r="AJ321" s="1"/>
      <c r="AK321" s="1"/>
      <c r="AL321" s="1"/>
      <c r="AM321" s="1"/>
    </row>
    <row r="322" spans="27:39" x14ac:dyDescent="0.2">
      <c r="AA322" s="1"/>
      <c r="AB322" s="1"/>
      <c r="AC322" s="1"/>
      <c r="AD322" s="1"/>
      <c r="AE322" s="1"/>
      <c r="AF322" s="1" t="e">
        <f t="shared" si="294"/>
        <v>#REF!</v>
      </c>
      <c r="AG322" s="1"/>
      <c r="AH322" s="1"/>
      <c r="AI322" s="1"/>
      <c r="AJ322" s="1"/>
      <c r="AK322" s="1"/>
      <c r="AL322" s="1"/>
      <c r="AM322" s="1"/>
    </row>
    <row r="323" spans="27:39" x14ac:dyDescent="0.2">
      <c r="AA323" s="1"/>
      <c r="AB323" s="1"/>
      <c r="AC323" s="1"/>
      <c r="AD323" s="1"/>
      <c r="AE323" s="1"/>
      <c r="AF323" s="1" t="e">
        <f t="shared" si="294"/>
        <v>#REF!</v>
      </c>
      <c r="AG323" s="1"/>
      <c r="AH323" s="1"/>
      <c r="AI323" s="1"/>
      <c r="AJ323" s="1"/>
      <c r="AK323" s="1"/>
      <c r="AL323" s="1"/>
      <c r="AM323" s="1"/>
    </row>
    <row r="324" spans="27:39" x14ac:dyDescent="0.2">
      <c r="AA324" s="1"/>
      <c r="AB324" s="1"/>
      <c r="AC324" s="1"/>
      <c r="AD324" s="1"/>
      <c r="AE324" s="1"/>
      <c r="AF324" s="1" t="e">
        <f t="shared" si="294"/>
        <v>#REF!</v>
      </c>
      <c r="AG324" s="1"/>
      <c r="AH324" s="1"/>
      <c r="AI324" s="1"/>
      <c r="AJ324" s="1"/>
      <c r="AK324" s="1"/>
      <c r="AL324" s="1"/>
      <c r="AM324" s="1"/>
    </row>
    <row r="325" spans="27:39" x14ac:dyDescent="0.2">
      <c r="AA325" s="1"/>
      <c r="AB325" s="1"/>
      <c r="AC325" s="1"/>
      <c r="AD325" s="1"/>
      <c r="AE325" s="1"/>
      <c r="AF325" s="1" t="e">
        <f t="shared" si="294"/>
        <v>#REF!</v>
      </c>
      <c r="AG325" s="1"/>
      <c r="AH325" s="1"/>
      <c r="AI325" s="1"/>
      <c r="AJ325" s="1"/>
      <c r="AK325" s="1"/>
      <c r="AL325" s="1"/>
      <c r="AM325" s="1"/>
    </row>
    <row r="326" spans="27:39" x14ac:dyDescent="0.2">
      <c r="AA326" s="1"/>
      <c r="AB326" s="1"/>
      <c r="AC326" s="1"/>
      <c r="AD326" s="1"/>
      <c r="AE326" s="1"/>
      <c r="AF326" s="1" t="e">
        <f t="shared" si="294"/>
        <v>#REF!</v>
      </c>
      <c r="AG326" s="1"/>
      <c r="AH326" s="1"/>
      <c r="AI326" s="1"/>
      <c r="AJ326" s="1"/>
      <c r="AK326" s="1"/>
      <c r="AL326" s="1"/>
      <c r="AM326" s="1"/>
    </row>
    <row r="327" spans="27:39" x14ac:dyDescent="0.2">
      <c r="AA327" s="1"/>
      <c r="AB327" s="1"/>
      <c r="AC327" s="1"/>
      <c r="AD327" s="1"/>
      <c r="AE327" s="1"/>
      <c r="AF327" s="1" t="e">
        <f t="shared" si="294"/>
        <v>#REF!</v>
      </c>
      <c r="AG327" s="1"/>
      <c r="AH327" s="1"/>
      <c r="AI327" s="1"/>
      <c r="AJ327" s="1"/>
      <c r="AK327" s="1"/>
      <c r="AL327" s="1"/>
      <c r="AM327" s="1"/>
    </row>
    <row r="328" spans="27:39" x14ac:dyDescent="0.2">
      <c r="AA328" s="1"/>
      <c r="AB328" s="1"/>
      <c r="AC328" s="1"/>
      <c r="AD328" s="1"/>
      <c r="AE328" s="1"/>
      <c r="AF328" s="1" t="e">
        <f t="shared" ref="AF328:AF391" si="295">AF327+1</f>
        <v>#REF!</v>
      </c>
      <c r="AG328" s="1"/>
      <c r="AH328" s="1"/>
      <c r="AI328" s="1"/>
      <c r="AJ328" s="1"/>
      <c r="AK328" s="1"/>
      <c r="AL328" s="1"/>
      <c r="AM328" s="1"/>
    </row>
    <row r="329" spans="27:39" x14ac:dyDescent="0.2">
      <c r="AA329" s="1"/>
      <c r="AB329" s="1"/>
      <c r="AC329" s="1"/>
      <c r="AD329" s="1"/>
      <c r="AE329" s="1"/>
      <c r="AF329" s="1" t="e">
        <f t="shared" si="295"/>
        <v>#REF!</v>
      </c>
      <c r="AG329" s="1"/>
      <c r="AH329" s="1"/>
      <c r="AI329" s="1"/>
      <c r="AJ329" s="1"/>
      <c r="AK329" s="1"/>
      <c r="AL329" s="1"/>
      <c r="AM329" s="1"/>
    </row>
    <row r="330" spans="27:39" x14ac:dyDescent="0.2">
      <c r="AA330" s="1"/>
      <c r="AB330" s="1"/>
      <c r="AC330" s="1"/>
      <c r="AD330" s="1"/>
      <c r="AE330" s="1"/>
      <c r="AF330" s="1" t="e">
        <f t="shared" si="295"/>
        <v>#REF!</v>
      </c>
      <c r="AG330" s="1"/>
      <c r="AH330" s="1"/>
      <c r="AI330" s="1"/>
      <c r="AJ330" s="1"/>
      <c r="AK330" s="1"/>
      <c r="AL330" s="1"/>
      <c r="AM330" s="1"/>
    </row>
    <row r="331" spans="27:39" x14ac:dyDescent="0.2">
      <c r="AA331" s="1"/>
      <c r="AB331" s="1"/>
      <c r="AC331" s="1"/>
      <c r="AD331" s="1"/>
      <c r="AE331" s="1"/>
      <c r="AF331" s="1" t="e">
        <f t="shared" si="295"/>
        <v>#REF!</v>
      </c>
      <c r="AG331" s="1"/>
      <c r="AH331" s="1"/>
      <c r="AI331" s="1"/>
      <c r="AJ331" s="1"/>
      <c r="AK331" s="1"/>
      <c r="AL331" s="1"/>
      <c r="AM331" s="1"/>
    </row>
    <row r="332" spans="27:39" x14ac:dyDescent="0.2">
      <c r="AA332" s="1"/>
      <c r="AB332" s="1"/>
      <c r="AC332" s="1"/>
      <c r="AD332" s="1"/>
      <c r="AE332" s="1"/>
      <c r="AF332" s="1" t="e">
        <f t="shared" si="295"/>
        <v>#REF!</v>
      </c>
      <c r="AG332" s="1"/>
      <c r="AH332" s="1"/>
      <c r="AI332" s="1"/>
      <c r="AJ332" s="1"/>
      <c r="AK332" s="1"/>
      <c r="AL332" s="1"/>
      <c r="AM332" s="1"/>
    </row>
    <row r="333" spans="27:39" x14ac:dyDescent="0.2">
      <c r="AA333" s="1"/>
      <c r="AB333" s="1"/>
      <c r="AC333" s="1"/>
      <c r="AD333" s="1"/>
      <c r="AE333" s="1"/>
      <c r="AF333" s="1" t="e">
        <f t="shared" si="295"/>
        <v>#REF!</v>
      </c>
      <c r="AG333" s="1"/>
      <c r="AH333" s="1"/>
      <c r="AI333" s="1"/>
      <c r="AJ333" s="1"/>
      <c r="AK333" s="1"/>
      <c r="AL333" s="1"/>
      <c r="AM333" s="1"/>
    </row>
    <row r="334" spans="27:39" x14ac:dyDescent="0.2">
      <c r="AA334" s="1"/>
      <c r="AB334" s="1"/>
      <c r="AC334" s="1"/>
      <c r="AD334" s="1"/>
      <c r="AE334" s="1"/>
      <c r="AF334" s="1" t="e">
        <f t="shared" si="295"/>
        <v>#REF!</v>
      </c>
      <c r="AG334" s="1"/>
      <c r="AH334" s="1"/>
      <c r="AI334" s="1"/>
      <c r="AJ334" s="1"/>
      <c r="AK334" s="1"/>
      <c r="AL334" s="1"/>
      <c r="AM334" s="1"/>
    </row>
    <row r="335" spans="27:39" x14ac:dyDescent="0.2">
      <c r="AA335" s="1"/>
      <c r="AB335" s="1"/>
      <c r="AC335" s="1"/>
      <c r="AD335" s="1"/>
      <c r="AE335" s="1"/>
      <c r="AF335" s="1" t="e">
        <f t="shared" si="295"/>
        <v>#REF!</v>
      </c>
      <c r="AG335" s="1"/>
      <c r="AH335" s="1"/>
      <c r="AI335" s="1"/>
      <c r="AJ335" s="1"/>
      <c r="AK335" s="1"/>
      <c r="AL335" s="1"/>
      <c r="AM335" s="1"/>
    </row>
    <row r="336" spans="27:39" x14ac:dyDescent="0.2">
      <c r="AA336" s="1"/>
      <c r="AB336" s="1"/>
      <c r="AC336" s="1"/>
      <c r="AD336" s="1"/>
      <c r="AE336" s="1"/>
      <c r="AF336" s="1" t="e">
        <f t="shared" si="295"/>
        <v>#REF!</v>
      </c>
      <c r="AG336" s="1"/>
      <c r="AH336" s="1"/>
      <c r="AI336" s="1"/>
      <c r="AJ336" s="1"/>
      <c r="AK336" s="1"/>
      <c r="AL336" s="1"/>
      <c r="AM336" s="1"/>
    </row>
    <row r="337" spans="27:39" x14ac:dyDescent="0.2">
      <c r="AA337" s="1"/>
      <c r="AB337" s="1"/>
      <c r="AC337" s="1"/>
      <c r="AD337" s="1"/>
      <c r="AE337" s="1"/>
      <c r="AF337" s="1" t="e">
        <f t="shared" si="295"/>
        <v>#REF!</v>
      </c>
      <c r="AG337" s="1"/>
      <c r="AH337" s="1"/>
      <c r="AI337" s="1"/>
      <c r="AJ337" s="1"/>
      <c r="AK337" s="1"/>
      <c r="AL337" s="1"/>
      <c r="AM337" s="1"/>
    </row>
    <row r="338" spans="27:39" x14ac:dyDescent="0.2">
      <c r="AA338" s="1"/>
      <c r="AB338" s="1"/>
      <c r="AC338" s="1"/>
      <c r="AD338" s="1"/>
      <c r="AE338" s="1"/>
      <c r="AF338" s="1" t="e">
        <f t="shared" si="295"/>
        <v>#REF!</v>
      </c>
      <c r="AG338" s="1"/>
      <c r="AH338" s="1"/>
      <c r="AI338" s="1"/>
      <c r="AJ338" s="1"/>
      <c r="AK338" s="1"/>
      <c r="AL338" s="1"/>
      <c r="AM338" s="1"/>
    </row>
    <row r="339" spans="27:39" x14ac:dyDescent="0.2">
      <c r="AA339" s="1"/>
      <c r="AB339" s="1"/>
      <c r="AC339" s="1"/>
      <c r="AD339" s="1"/>
      <c r="AE339" s="1"/>
      <c r="AF339" s="1" t="e">
        <f t="shared" si="295"/>
        <v>#REF!</v>
      </c>
      <c r="AG339" s="1"/>
      <c r="AH339" s="1"/>
      <c r="AI339" s="1"/>
      <c r="AJ339" s="1"/>
      <c r="AK339" s="1"/>
      <c r="AL339" s="1"/>
      <c r="AM339" s="1"/>
    </row>
    <row r="340" spans="27:39" x14ac:dyDescent="0.2">
      <c r="AA340" s="1"/>
      <c r="AB340" s="1"/>
      <c r="AC340" s="1"/>
      <c r="AD340" s="1"/>
      <c r="AE340" s="1"/>
      <c r="AF340" s="1" t="e">
        <f t="shared" si="295"/>
        <v>#REF!</v>
      </c>
      <c r="AG340" s="1"/>
      <c r="AH340" s="1"/>
      <c r="AI340" s="1"/>
      <c r="AJ340" s="1"/>
      <c r="AK340" s="1"/>
      <c r="AL340" s="1"/>
      <c r="AM340" s="1"/>
    </row>
    <row r="341" spans="27:39" x14ac:dyDescent="0.2">
      <c r="AA341" s="1"/>
      <c r="AB341" s="1"/>
      <c r="AC341" s="1"/>
      <c r="AD341" s="1"/>
      <c r="AE341" s="1"/>
      <c r="AF341" s="1" t="e">
        <f t="shared" si="295"/>
        <v>#REF!</v>
      </c>
      <c r="AG341" s="1"/>
      <c r="AH341" s="1"/>
      <c r="AI341" s="1"/>
      <c r="AJ341" s="1"/>
      <c r="AK341" s="1"/>
      <c r="AL341" s="1"/>
      <c r="AM341" s="1"/>
    </row>
    <row r="342" spans="27:39" x14ac:dyDescent="0.2">
      <c r="AA342" s="1"/>
      <c r="AB342" s="1"/>
      <c r="AC342" s="1"/>
      <c r="AD342" s="1"/>
      <c r="AE342" s="1"/>
      <c r="AF342" s="1" t="e">
        <f t="shared" si="295"/>
        <v>#REF!</v>
      </c>
      <c r="AG342" s="1"/>
      <c r="AH342" s="1"/>
      <c r="AI342" s="1"/>
      <c r="AJ342" s="1"/>
      <c r="AK342" s="1"/>
      <c r="AL342" s="1"/>
      <c r="AM342" s="1"/>
    </row>
    <row r="343" spans="27:39" x14ac:dyDescent="0.2">
      <c r="AA343" s="1"/>
      <c r="AB343" s="1"/>
      <c r="AC343" s="1"/>
      <c r="AD343" s="1"/>
      <c r="AE343" s="1"/>
      <c r="AF343" s="1" t="e">
        <f t="shared" si="295"/>
        <v>#REF!</v>
      </c>
      <c r="AG343" s="1"/>
      <c r="AH343" s="1"/>
      <c r="AI343" s="1"/>
      <c r="AJ343" s="1"/>
      <c r="AK343" s="1"/>
      <c r="AL343" s="1"/>
      <c r="AM343" s="1"/>
    </row>
    <row r="344" spans="27:39" x14ac:dyDescent="0.2">
      <c r="AA344" s="1"/>
      <c r="AB344" s="1"/>
      <c r="AC344" s="1"/>
      <c r="AD344" s="1"/>
      <c r="AE344" s="1"/>
      <c r="AF344" s="1" t="e">
        <f t="shared" si="295"/>
        <v>#REF!</v>
      </c>
      <c r="AG344" s="1"/>
      <c r="AH344" s="1"/>
      <c r="AI344" s="1"/>
      <c r="AJ344" s="1"/>
      <c r="AK344" s="1"/>
      <c r="AL344" s="1"/>
      <c r="AM344" s="1"/>
    </row>
    <row r="345" spans="27:39" x14ac:dyDescent="0.2">
      <c r="AA345" s="1"/>
      <c r="AB345" s="1"/>
      <c r="AC345" s="1"/>
      <c r="AD345" s="1"/>
      <c r="AE345" s="1"/>
      <c r="AF345" s="1" t="e">
        <f t="shared" si="295"/>
        <v>#REF!</v>
      </c>
      <c r="AG345" s="1"/>
      <c r="AH345" s="1"/>
      <c r="AI345" s="1"/>
      <c r="AJ345" s="1"/>
      <c r="AK345" s="1"/>
      <c r="AL345" s="1"/>
      <c r="AM345" s="1"/>
    </row>
    <row r="346" spans="27:39" x14ac:dyDescent="0.2">
      <c r="AA346" s="1"/>
      <c r="AB346" s="1"/>
      <c r="AC346" s="1"/>
      <c r="AD346" s="1"/>
      <c r="AE346" s="1"/>
      <c r="AF346" s="1" t="e">
        <f t="shared" si="295"/>
        <v>#REF!</v>
      </c>
      <c r="AG346" s="1"/>
      <c r="AH346" s="1"/>
      <c r="AI346" s="1"/>
      <c r="AJ346" s="1"/>
      <c r="AK346" s="1"/>
      <c r="AL346" s="1"/>
      <c r="AM346" s="1"/>
    </row>
    <row r="347" spans="27:39" x14ac:dyDescent="0.2">
      <c r="AA347" s="1"/>
      <c r="AB347" s="1"/>
      <c r="AC347" s="1"/>
      <c r="AD347" s="1"/>
      <c r="AE347" s="1"/>
      <c r="AF347" s="1" t="e">
        <f t="shared" si="295"/>
        <v>#REF!</v>
      </c>
      <c r="AG347" s="1"/>
      <c r="AH347" s="1"/>
      <c r="AI347" s="1"/>
      <c r="AJ347" s="1"/>
      <c r="AK347" s="1"/>
      <c r="AL347" s="1"/>
      <c r="AM347" s="1"/>
    </row>
    <row r="348" spans="27:39" x14ac:dyDescent="0.2">
      <c r="AA348" s="1"/>
      <c r="AB348" s="1"/>
      <c r="AC348" s="1"/>
      <c r="AD348" s="1"/>
      <c r="AE348" s="1"/>
      <c r="AF348" s="1" t="e">
        <f t="shared" si="295"/>
        <v>#REF!</v>
      </c>
      <c r="AG348" s="1"/>
      <c r="AH348" s="1"/>
      <c r="AI348" s="1"/>
      <c r="AJ348" s="1"/>
      <c r="AK348" s="1"/>
      <c r="AL348" s="1"/>
      <c r="AM348" s="1"/>
    </row>
    <row r="349" spans="27:39" x14ac:dyDescent="0.2">
      <c r="AA349" s="1"/>
      <c r="AB349" s="1"/>
      <c r="AC349" s="1"/>
      <c r="AD349" s="1"/>
      <c r="AE349" s="1"/>
      <c r="AF349" s="1" t="e">
        <f t="shared" si="295"/>
        <v>#REF!</v>
      </c>
      <c r="AG349" s="1"/>
      <c r="AH349" s="1"/>
      <c r="AI349" s="1"/>
      <c r="AJ349" s="1"/>
      <c r="AK349" s="1"/>
      <c r="AL349" s="1"/>
      <c r="AM349" s="1"/>
    </row>
    <row r="350" spans="27:39" x14ac:dyDescent="0.2">
      <c r="AA350" s="1"/>
      <c r="AB350" s="1"/>
      <c r="AC350" s="1"/>
      <c r="AD350" s="1"/>
      <c r="AE350" s="1"/>
      <c r="AF350" s="1" t="e">
        <f t="shared" si="295"/>
        <v>#REF!</v>
      </c>
      <c r="AG350" s="1"/>
      <c r="AH350" s="1"/>
      <c r="AI350" s="1"/>
      <c r="AJ350" s="1"/>
      <c r="AK350" s="1"/>
      <c r="AL350" s="1"/>
      <c r="AM350" s="1"/>
    </row>
    <row r="351" spans="27:39" x14ac:dyDescent="0.2">
      <c r="AA351" s="1"/>
      <c r="AB351" s="1"/>
      <c r="AC351" s="1"/>
      <c r="AD351" s="1"/>
      <c r="AE351" s="1"/>
      <c r="AF351" s="1" t="e">
        <f t="shared" si="295"/>
        <v>#REF!</v>
      </c>
      <c r="AG351" s="1"/>
      <c r="AH351" s="1"/>
      <c r="AI351" s="1"/>
      <c r="AJ351" s="1"/>
      <c r="AK351" s="1"/>
      <c r="AL351" s="1"/>
      <c r="AM351" s="1"/>
    </row>
    <row r="352" spans="27:39" x14ac:dyDescent="0.2">
      <c r="AA352" s="1"/>
      <c r="AB352" s="1"/>
      <c r="AC352" s="1"/>
      <c r="AD352" s="1"/>
      <c r="AE352" s="1"/>
      <c r="AF352" s="1" t="e">
        <f t="shared" si="295"/>
        <v>#REF!</v>
      </c>
      <c r="AG352" s="1"/>
      <c r="AH352" s="1"/>
      <c r="AI352" s="1"/>
      <c r="AJ352" s="1"/>
      <c r="AK352" s="1"/>
      <c r="AL352" s="1"/>
      <c r="AM352" s="1"/>
    </row>
    <row r="353" spans="27:39" x14ac:dyDescent="0.2">
      <c r="AA353" s="1"/>
      <c r="AB353" s="1"/>
      <c r="AC353" s="1"/>
      <c r="AD353" s="1"/>
      <c r="AE353" s="1"/>
      <c r="AF353" s="1" t="e">
        <f t="shared" si="295"/>
        <v>#REF!</v>
      </c>
      <c r="AG353" s="1"/>
      <c r="AH353" s="1"/>
      <c r="AI353" s="1"/>
      <c r="AJ353" s="1"/>
      <c r="AK353" s="1"/>
      <c r="AL353" s="1"/>
      <c r="AM353" s="1"/>
    </row>
    <row r="354" spans="27:39" x14ac:dyDescent="0.2">
      <c r="AA354" s="1"/>
      <c r="AB354" s="1"/>
      <c r="AC354" s="1"/>
      <c r="AD354" s="1"/>
      <c r="AE354" s="1"/>
      <c r="AF354" s="1" t="e">
        <f t="shared" si="295"/>
        <v>#REF!</v>
      </c>
      <c r="AG354" s="1"/>
      <c r="AH354" s="1"/>
      <c r="AI354" s="1"/>
      <c r="AJ354" s="1"/>
      <c r="AK354" s="1"/>
      <c r="AL354" s="1"/>
      <c r="AM354" s="1"/>
    </row>
    <row r="355" spans="27:39" x14ac:dyDescent="0.2">
      <c r="AA355" s="1"/>
      <c r="AB355" s="1"/>
      <c r="AC355" s="1"/>
      <c r="AD355" s="1"/>
      <c r="AE355" s="1"/>
      <c r="AF355" s="1" t="e">
        <f t="shared" si="295"/>
        <v>#REF!</v>
      </c>
      <c r="AG355" s="1"/>
      <c r="AH355" s="1"/>
      <c r="AI355" s="1"/>
      <c r="AJ355" s="1"/>
      <c r="AK355" s="1"/>
      <c r="AL355" s="1"/>
      <c r="AM355" s="1"/>
    </row>
    <row r="356" spans="27:39" x14ac:dyDescent="0.2">
      <c r="AA356" s="1"/>
      <c r="AB356" s="1"/>
      <c r="AC356" s="1"/>
      <c r="AD356" s="1"/>
      <c r="AE356" s="1"/>
      <c r="AF356" s="1" t="e">
        <f t="shared" si="295"/>
        <v>#REF!</v>
      </c>
      <c r="AG356" s="1"/>
      <c r="AH356" s="1"/>
      <c r="AI356" s="1"/>
      <c r="AJ356" s="1"/>
      <c r="AK356" s="1"/>
      <c r="AL356" s="1"/>
      <c r="AM356" s="1"/>
    </row>
    <row r="357" spans="27:39" x14ac:dyDescent="0.2">
      <c r="AA357" s="1"/>
      <c r="AB357" s="1"/>
      <c r="AC357" s="1"/>
      <c r="AD357" s="1"/>
      <c r="AE357" s="1"/>
      <c r="AF357" s="1" t="e">
        <f t="shared" si="295"/>
        <v>#REF!</v>
      </c>
      <c r="AG357" s="1"/>
      <c r="AH357" s="1"/>
      <c r="AI357" s="1"/>
      <c r="AJ357" s="1"/>
      <c r="AK357" s="1"/>
      <c r="AL357" s="1"/>
      <c r="AM357" s="1"/>
    </row>
    <row r="358" spans="27:39" x14ac:dyDescent="0.2">
      <c r="AA358" s="1"/>
      <c r="AB358" s="1"/>
      <c r="AC358" s="1"/>
      <c r="AD358" s="1"/>
      <c r="AE358" s="1"/>
      <c r="AF358" s="1" t="e">
        <f t="shared" si="295"/>
        <v>#REF!</v>
      </c>
      <c r="AG358" s="1"/>
      <c r="AH358" s="1"/>
      <c r="AI358" s="1"/>
      <c r="AJ358" s="1"/>
      <c r="AK358" s="1"/>
      <c r="AL358" s="1"/>
      <c r="AM358" s="1"/>
    </row>
    <row r="359" spans="27:39" x14ac:dyDescent="0.2">
      <c r="AA359" s="1"/>
      <c r="AB359" s="1"/>
      <c r="AC359" s="1"/>
      <c r="AD359" s="1"/>
      <c r="AE359" s="1"/>
      <c r="AF359" s="1" t="e">
        <f t="shared" si="295"/>
        <v>#REF!</v>
      </c>
      <c r="AG359" s="1"/>
      <c r="AH359" s="1"/>
      <c r="AI359" s="1"/>
      <c r="AJ359" s="1"/>
      <c r="AK359" s="1"/>
      <c r="AL359" s="1"/>
      <c r="AM359" s="1"/>
    </row>
    <row r="360" spans="27:39" x14ac:dyDescent="0.2">
      <c r="AA360" s="1"/>
      <c r="AB360" s="1"/>
      <c r="AC360" s="1"/>
      <c r="AD360" s="1"/>
      <c r="AE360" s="1"/>
      <c r="AF360" s="1" t="e">
        <f t="shared" si="295"/>
        <v>#REF!</v>
      </c>
      <c r="AG360" s="1"/>
      <c r="AH360" s="1"/>
      <c r="AI360" s="1"/>
      <c r="AJ360" s="1"/>
      <c r="AK360" s="1"/>
      <c r="AL360" s="1"/>
      <c r="AM360" s="1"/>
    </row>
    <row r="361" spans="27:39" x14ac:dyDescent="0.2">
      <c r="AA361" s="1"/>
      <c r="AB361" s="1"/>
      <c r="AC361" s="1"/>
      <c r="AD361" s="1"/>
      <c r="AE361" s="1"/>
      <c r="AF361" s="1" t="e">
        <f t="shared" si="295"/>
        <v>#REF!</v>
      </c>
      <c r="AG361" s="1"/>
      <c r="AH361" s="1"/>
      <c r="AI361" s="1"/>
      <c r="AJ361" s="1"/>
      <c r="AK361" s="1"/>
      <c r="AL361" s="1"/>
      <c r="AM361" s="1"/>
    </row>
    <row r="362" spans="27:39" x14ac:dyDescent="0.2">
      <c r="AA362" s="1"/>
      <c r="AB362" s="1"/>
      <c r="AC362" s="1"/>
      <c r="AD362" s="1"/>
      <c r="AE362" s="1"/>
      <c r="AF362" s="1" t="e">
        <f t="shared" si="295"/>
        <v>#REF!</v>
      </c>
      <c r="AG362" s="1"/>
      <c r="AH362" s="1"/>
      <c r="AI362" s="1"/>
      <c r="AJ362" s="1"/>
      <c r="AK362" s="1"/>
      <c r="AL362" s="1"/>
      <c r="AM362" s="1"/>
    </row>
    <row r="363" spans="27:39" x14ac:dyDescent="0.2">
      <c r="AA363" s="1"/>
      <c r="AB363" s="1"/>
      <c r="AC363" s="1"/>
      <c r="AD363" s="1"/>
      <c r="AE363" s="1"/>
      <c r="AF363" s="1" t="e">
        <f t="shared" si="295"/>
        <v>#REF!</v>
      </c>
      <c r="AG363" s="1"/>
      <c r="AH363" s="1"/>
      <c r="AI363" s="1"/>
      <c r="AJ363" s="1"/>
      <c r="AK363" s="1"/>
      <c r="AL363" s="1"/>
      <c r="AM363" s="1"/>
    </row>
    <row r="364" spans="27:39" x14ac:dyDescent="0.2">
      <c r="AA364" s="1"/>
      <c r="AB364" s="1"/>
      <c r="AC364" s="1"/>
      <c r="AD364" s="1"/>
      <c r="AE364" s="1"/>
      <c r="AF364" s="1" t="e">
        <f t="shared" si="295"/>
        <v>#REF!</v>
      </c>
      <c r="AG364" s="1"/>
      <c r="AH364" s="1"/>
      <c r="AI364" s="1"/>
      <c r="AJ364" s="1"/>
      <c r="AK364" s="1"/>
      <c r="AL364" s="1"/>
      <c r="AM364" s="1"/>
    </row>
    <row r="365" spans="27:39" x14ac:dyDescent="0.2">
      <c r="AA365" s="1"/>
      <c r="AB365" s="1"/>
      <c r="AC365" s="1"/>
      <c r="AD365" s="1"/>
      <c r="AE365" s="1"/>
      <c r="AF365" s="1" t="e">
        <f t="shared" si="295"/>
        <v>#REF!</v>
      </c>
      <c r="AG365" s="1"/>
      <c r="AH365" s="1"/>
      <c r="AI365" s="1"/>
      <c r="AJ365" s="1"/>
      <c r="AK365" s="1"/>
      <c r="AL365" s="1"/>
      <c r="AM365" s="1"/>
    </row>
    <row r="366" spans="27:39" x14ac:dyDescent="0.2">
      <c r="AA366" s="1"/>
      <c r="AB366" s="1"/>
      <c r="AC366" s="1"/>
      <c r="AD366" s="1"/>
      <c r="AE366" s="1"/>
      <c r="AF366" s="1" t="e">
        <f t="shared" si="295"/>
        <v>#REF!</v>
      </c>
      <c r="AG366" s="1"/>
      <c r="AH366" s="1"/>
      <c r="AI366" s="1"/>
      <c r="AJ366" s="1"/>
      <c r="AK366" s="1"/>
      <c r="AL366" s="1"/>
      <c r="AM366" s="1"/>
    </row>
    <row r="367" spans="27:39" x14ac:dyDescent="0.2">
      <c r="AA367" s="1"/>
      <c r="AB367" s="1"/>
      <c r="AC367" s="1"/>
      <c r="AD367" s="1"/>
      <c r="AE367" s="1"/>
      <c r="AF367" s="1" t="e">
        <f t="shared" si="295"/>
        <v>#REF!</v>
      </c>
      <c r="AG367" s="1"/>
      <c r="AH367" s="1"/>
      <c r="AI367" s="1"/>
      <c r="AJ367" s="1"/>
      <c r="AK367" s="1"/>
      <c r="AL367" s="1"/>
      <c r="AM367" s="1"/>
    </row>
    <row r="368" spans="27:39" x14ac:dyDescent="0.2">
      <c r="AA368" s="1"/>
      <c r="AB368" s="1"/>
      <c r="AC368" s="1"/>
      <c r="AD368" s="1"/>
      <c r="AE368" s="1"/>
      <c r="AF368" s="1" t="e">
        <f t="shared" si="295"/>
        <v>#REF!</v>
      </c>
      <c r="AG368" s="1"/>
      <c r="AH368" s="1"/>
      <c r="AI368" s="1"/>
      <c r="AJ368" s="1"/>
      <c r="AK368" s="1"/>
      <c r="AL368" s="1"/>
      <c r="AM368" s="1"/>
    </row>
    <row r="369" spans="27:39" x14ac:dyDescent="0.2">
      <c r="AA369" s="1"/>
      <c r="AB369" s="1"/>
      <c r="AC369" s="1"/>
      <c r="AD369" s="1"/>
      <c r="AE369" s="1"/>
      <c r="AF369" s="1" t="e">
        <f t="shared" si="295"/>
        <v>#REF!</v>
      </c>
      <c r="AG369" s="1"/>
      <c r="AH369" s="1"/>
      <c r="AI369" s="1"/>
      <c r="AJ369" s="1"/>
      <c r="AK369" s="1"/>
      <c r="AL369" s="1"/>
      <c r="AM369" s="1"/>
    </row>
    <row r="370" spans="27:39" x14ac:dyDescent="0.2">
      <c r="AA370" s="1"/>
      <c r="AB370" s="1"/>
      <c r="AC370" s="1"/>
      <c r="AD370" s="1"/>
      <c r="AE370" s="1"/>
      <c r="AF370" s="1" t="e">
        <f t="shared" si="295"/>
        <v>#REF!</v>
      </c>
      <c r="AG370" s="1"/>
      <c r="AH370" s="1"/>
      <c r="AI370" s="1"/>
      <c r="AJ370" s="1"/>
      <c r="AK370" s="1"/>
      <c r="AL370" s="1"/>
      <c r="AM370" s="1"/>
    </row>
    <row r="371" spans="27:39" x14ac:dyDescent="0.2">
      <c r="AA371" s="1"/>
      <c r="AB371" s="1"/>
      <c r="AC371" s="1"/>
      <c r="AD371" s="1"/>
      <c r="AE371" s="1"/>
      <c r="AF371" s="1" t="e">
        <f t="shared" si="295"/>
        <v>#REF!</v>
      </c>
      <c r="AG371" s="1"/>
      <c r="AH371" s="1"/>
      <c r="AI371" s="1"/>
      <c r="AJ371" s="1"/>
      <c r="AK371" s="1"/>
      <c r="AL371" s="1"/>
      <c r="AM371" s="1"/>
    </row>
    <row r="372" spans="27:39" x14ac:dyDescent="0.2">
      <c r="AA372" s="1"/>
      <c r="AB372" s="1"/>
      <c r="AC372" s="1"/>
      <c r="AD372" s="1"/>
      <c r="AE372" s="1"/>
      <c r="AF372" s="1" t="e">
        <f t="shared" si="295"/>
        <v>#REF!</v>
      </c>
      <c r="AG372" s="1"/>
      <c r="AH372" s="1"/>
      <c r="AI372" s="1"/>
      <c r="AJ372" s="1"/>
      <c r="AK372" s="1"/>
      <c r="AL372" s="1"/>
      <c r="AM372" s="1"/>
    </row>
    <row r="373" spans="27:39" x14ac:dyDescent="0.2">
      <c r="AA373" s="1"/>
      <c r="AB373" s="1"/>
      <c r="AC373" s="1"/>
      <c r="AD373" s="1"/>
      <c r="AE373" s="1"/>
      <c r="AF373" s="1" t="e">
        <f t="shared" si="295"/>
        <v>#REF!</v>
      </c>
      <c r="AG373" s="1"/>
      <c r="AH373" s="1"/>
      <c r="AI373" s="1"/>
      <c r="AJ373" s="1"/>
      <c r="AK373" s="1"/>
      <c r="AL373" s="1"/>
      <c r="AM373" s="1"/>
    </row>
    <row r="374" spans="27:39" x14ac:dyDescent="0.2">
      <c r="AA374" s="1"/>
      <c r="AB374" s="1"/>
      <c r="AC374" s="1"/>
      <c r="AD374" s="1"/>
      <c r="AE374" s="1"/>
      <c r="AF374" s="1" t="e">
        <f t="shared" si="295"/>
        <v>#REF!</v>
      </c>
      <c r="AG374" s="1"/>
      <c r="AH374" s="1"/>
      <c r="AI374" s="1"/>
      <c r="AJ374" s="1"/>
      <c r="AK374" s="1"/>
      <c r="AL374" s="1"/>
      <c r="AM374" s="1"/>
    </row>
    <row r="375" spans="27:39" x14ac:dyDescent="0.2">
      <c r="AA375" s="1"/>
      <c r="AB375" s="1"/>
      <c r="AC375" s="1"/>
      <c r="AD375" s="1"/>
      <c r="AE375" s="1"/>
      <c r="AF375" s="1" t="e">
        <f t="shared" si="295"/>
        <v>#REF!</v>
      </c>
      <c r="AG375" s="1"/>
      <c r="AH375" s="1"/>
      <c r="AI375" s="1"/>
      <c r="AJ375" s="1"/>
      <c r="AK375" s="1"/>
      <c r="AL375" s="1"/>
      <c r="AM375" s="1"/>
    </row>
    <row r="376" spans="27:39" x14ac:dyDescent="0.2">
      <c r="AA376" s="1"/>
      <c r="AB376" s="1"/>
      <c r="AC376" s="1"/>
      <c r="AD376" s="1"/>
      <c r="AE376" s="1"/>
      <c r="AF376" s="1" t="e">
        <f t="shared" si="295"/>
        <v>#REF!</v>
      </c>
      <c r="AG376" s="1"/>
      <c r="AH376" s="1"/>
      <c r="AI376" s="1"/>
      <c r="AJ376" s="1"/>
      <c r="AK376" s="1"/>
      <c r="AL376" s="1"/>
      <c r="AM376" s="1"/>
    </row>
    <row r="377" spans="27:39" x14ac:dyDescent="0.2">
      <c r="AA377" s="1"/>
      <c r="AB377" s="1"/>
      <c r="AC377" s="1"/>
      <c r="AD377" s="1"/>
      <c r="AE377" s="1"/>
      <c r="AF377" s="1" t="e">
        <f t="shared" si="295"/>
        <v>#REF!</v>
      </c>
      <c r="AG377" s="1"/>
      <c r="AH377" s="1"/>
      <c r="AI377" s="1"/>
      <c r="AJ377" s="1"/>
      <c r="AK377" s="1"/>
      <c r="AL377" s="1"/>
      <c r="AM377" s="1"/>
    </row>
    <row r="378" spans="27:39" x14ac:dyDescent="0.2">
      <c r="AA378" s="1"/>
      <c r="AB378" s="1"/>
      <c r="AC378" s="1"/>
      <c r="AD378" s="1"/>
      <c r="AE378" s="1"/>
      <c r="AF378" s="1" t="e">
        <f t="shared" si="295"/>
        <v>#REF!</v>
      </c>
      <c r="AG378" s="1"/>
      <c r="AH378" s="1"/>
      <c r="AI378" s="1"/>
      <c r="AJ378" s="1"/>
      <c r="AK378" s="1"/>
      <c r="AL378" s="1"/>
      <c r="AM378" s="1"/>
    </row>
    <row r="379" spans="27:39" x14ac:dyDescent="0.2">
      <c r="AA379" s="1"/>
      <c r="AB379" s="1"/>
      <c r="AC379" s="1"/>
      <c r="AD379" s="1"/>
      <c r="AE379" s="1"/>
      <c r="AF379" s="1" t="e">
        <f t="shared" si="295"/>
        <v>#REF!</v>
      </c>
      <c r="AG379" s="1"/>
      <c r="AH379" s="1"/>
      <c r="AI379" s="1"/>
      <c r="AJ379" s="1"/>
      <c r="AK379" s="1"/>
      <c r="AL379" s="1"/>
      <c r="AM379" s="1"/>
    </row>
    <row r="380" spans="27:39" x14ac:dyDescent="0.2">
      <c r="AA380" s="1"/>
      <c r="AB380" s="1"/>
      <c r="AC380" s="1"/>
      <c r="AD380" s="1"/>
      <c r="AE380" s="1"/>
      <c r="AF380" s="1" t="e">
        <f t="shared" si="295"/>
        <v>#REF!</v>
      </c>
      <c r="AG380" s="1"/>
      <c r="AH380" s="1"/>
      <c r="AI380" s="1"/>
      <c r="AJ380" s="1"/>
      <c r="AK380" s="1"/>
      <c r="AL380" s="1"/>
      <c r="AM380" s="1"/>
    </row>
    <row r="381" spans="27:39" x14ac:dyDescent="0.2">
      <c r="AA381" s="1"/>
      <c r="AB381" s="1"/>
      <c r="AC381" s="1"/>
      <c r="AD381" s="1"/>
      <c r="AE381" s="1"/>
      <c r="AF381" s="1" t="e">
        <f t="shared" si="295"/>
        <v>#REF!</v>
      </c>
      <c r="AG381" s="1"/>
      <c r="AH381" s="1"/>
      <c r="AI381" s="1"/>
      <c r="AJ381" s="1"/>
      <c r="AK381" s="1"/>
      <c r="AL381" s="1"/>
      <c r="AM381" s="1"/>
    </row>
    <row r="382" spans="27:39" x14ac:dyDescent="0.2">
      <c r="AA382" s="1"/>
      <c r="AB382" s="1"/>
      <c r="AC382" s="1"/>
      <c r="AD382" s="1"/>
      <c r="AE382" s="1"/>
      <c r="AF382" s="1" t="e">
        <f t="shared" si="295"/>
        <v>#REF!</v>
      </c>
      <c r="AG382" s="1"/>
      <c r="AH382" s="1"/>
      <c r="AI382" s="1"/>
      <c r="AJ382" s="1"/>
      <c r="AK382" s="1"/>
      <c r="AL382" s="1"/>
      <c r="AM382" s="1"/>
    </row>
    <row r="383" spans="27:39" x14ac:dyDescent="0.2">
      <c r="AA383" s="1"/>
      <c r="AB383" s="1"/>
      <c r="AC383" s="1"/>
      <c r="AD383" s="1"/>
      <c r="AE383" s="1"/>
      <c r="AF383" s="1" t="e">
        <f t="shared" si="295"/>
        <v>#REF!</v>
      </c>
      <c r="AG383" s="1"/>
      <c r="AH383" s="1"/>
      <c r="AI383" s="1"/>
      <c r="AJ383" s="1"/>
      <c r="AK383" s="1"/>
      <c r="AL383" s="1"/>
      <c r="AM383" s="1"/>
    </row>
    <row r="384" spans="27:39" x14ac:dyDescent="0.2">
      <c r="AA384" s="1"/>
      <c r="AB384" s="1"/>
      <c r="AC384" s="1"/>
      <c r="AD384" s="1"/>
      <c r="AE384" s="1"/>
      <c r="AF384" s="1" t="e">
        <f t="shared" si="295"/>
        <v>#REF!</v>
      </c>
      <c r="AG384" s="1"/>
      <c r="AH384" s="1"/>
      <c r="AI384" s="1"/>
      <c r="AJ384" s="1"/>
      <c r="AK384" s="1"/>
      <c r="AL384" s="1"/>
      <c r="AM384" s="1"/>
    </row>
    <row r="385" spans="27:39" x14ac:dyDescent="0.2">
      <c r="AA385" s="1"/>
      <c r="AB385" s="1"/>
      <c r="AC385" s="1"/>
      <c r="AD385" s="1"/>
      <c r="AE385" s="1"/>
      <c r="AF385" s="1" t="e">
        <f t="shared" si="295"/>
        <v>#REF!</v>
      </c>
      <c r="AG385" s="1"/>
      <c r="AH385" s="1"/>
      <c r="AI385" s="1"/>
      <c r="AJ385" s="1"/>
      <c r="AK385" s="1"/>
      <c r="AL385" s="1"/>
      <c r="AM385" s="1"/>
    </row>
    <row r="386" spans="27:39" x14ac:dyDescent="0.2">
      <c r="AA386" s="1"/>
      <c r="AB386" s="1"/>
      <c r="AC386" s="1"/>
      <c r="AD386" s="1"/>
      <c r="AE386" s="1"/>
      <c r="AF386" s="1" t="e">
        <f t="shared" si="295"/>
        <v>#REF!</v>
      </c>
      <c r="AG386" s="1"/>
      <c r="AH386" s="1"/>
      <c r="AI386" s="1"/>
      <c r="AJ386" s="1"/>
      <c r="AK386" s="1"/>
      <c r="AL386" s="1"/>
      <c r="AM386" s="1"/>
    </row>
    <row r="387" spans="27:39" x14ac:dyDescent="0.2">
      <c r="AA387" s="1"/>
      <c r="AB387" s="1"/>
      <c r="AC387" s="1"/>
      <c r="AD387" s="1"/>
      <c r="AE387" s="1"/>
      <c r="AF387" s="1" t="e">
        <f t="shared" si="295"/>
        <v>#REF!</v>
      </c>
      <c r="AG387" s="1"/>
      <c r="AH387" s="1"/>
      <c r="AI387" s="1"/>
      <c r="AJ387" s="1"/>
      <c r="AK387" s="1"/>
      <c r="AL387" s="1"/>
      <c r="AM387" s="1"/>
    </row>
    <row r="388" spans="27:39" x14ac:dyDescent="0.2">
      <c r="AA388" s="1"/>
      <c r="AB388" s="1"/>
      <c r="AC388" s="1"/>
      <c r="AD388" s="1"/>
      <c r="AE388" s="1"/>
      <c r="AF388" s="1" t="e">
        <f t="shared" si="295"/>
        <v>#REF!</v>
      </c>
      <c r="AG388" s="1"/>
      <c r="AH388" s="1"/>
      <c r="AI388" s="1"/>
      <c r="AJ388" s="1"/>
      <c r="AK388" s="1"/>
      <c r="AL388" s="1"/>
      <c r="AM388" s="1"/>
    </row>
    <row r="389" spans="27:39" x14ac:dyDescent="0.2">
      <c r="AA389" s="1"/>
      <c r="AB389" s="1"/>
      <c r="AC389" s="1"/>
      <c r="AD389" s="1"/>
      <c r="AE389" s="1"/>
      <c r="AF389" s="1" t="e">
        <f t="shared" si="295"/>
        <v>#REF!</v>
      </c>
      <c r="AG389" s="1"/>
      <c r="AH389" s="1"/>
      <c r="AI389" s="1"/>
      <c r="AJ389" s="1"/>
      <c r="AK389" s="1"/>
      <c r="AL389" s="1"/>
      <c r="AM389" s="1"/>
    </row>
    <row r="390" spans="27:39" x14ac:dyDescent="0.2">
      <c r="AA390" s="1"/>
      <c r="AB390" s="1"/>
      <c r="AC390" s="1"/>
      <c r="AD390" s="1"/>
      <c r="AE390" s="1"/>
      <c r="AF390" s="1" t="e">
        <f t="shared" si="295"/>
        <v>#REF!</v>
      </c>
      <c r="AG390" s="1"/>
      <c r="AH390" s="1"/>
      <c r="AI390" s="1"/>
      <c r="AJ390" s="1"/>
      <c r="AK390" s="1"/>
      <c r="AL390" s="1"/>
      <c r="AM390" s="1"/>
    </row>
    <row r="391" spans="27:39" x14ac:dyDescent="0.2">
      <c r="AA391" s="1"/>
      <c r="AB391" s="1"/>
      <c r="AC391" s="1"/>
      <c r="AD391" s="1"/>
      <c r="AE391" s="1"/>
      <c r="AF391" s="1" t="e">
        <f t="shared" si="295"/>
        <v>#REF!</v>
      </c>
      <c r="AG391" s="1"/>
      <c r="AH391" s="1"/>
      <c r="AI391" s="1"/>
      <c r="AJ391" s="1"/>
      <c r="AK391" s="1"/>
      <c r="AL391" s="1"/>
      <c r="AM391" s="1"/>
    </row>
    <row r="392" spans="27:39" x14ac:dyDescent="0.2">
      <c r="AA392" s="1"/>
      <c r="AB392" s="1"/>
      <c r="AC392" s="1"/>
      <c r="AD392" s="1"/>
      <c r="AE392" s="1"/>
      <c r="AF392" s="1" t="e">
        <f t="shared" ref="AF392:AF455" si="296">AF391+1</f>
        <v>#REF!</v>
      </c>
      <c r="AG392" s="1"/>
      <c r="AH392" s="1"/>
      <c r="AI392" s="1"/>
      <c r="AJ392" s="1"/>
      <c r="AK392" s="1"/>
      <c r="AL392" s="1"/>
      <c r="AM392" s="1"/>
    </row>
    <row r="393" spans="27:39" x14ac:dyDescent="0.2">
      <c r="AA393" s="1"/>
      <c r="AB393" s="1"/>
      <c r="AC393" s="1"/>
      <c r="AD393" s="1"/>
      <c r="AE393" s="1"/>
      <c r="AF393" s="1" t="e">
        <f t="shared" si="296"/>
        <v>#REF!</v>
      </c>
      <c r="AG393" s="1"/>
      <c r="AH393" s="1"/>
      <c r="AI393" s="1"/>
      <c r="AJ393" s="1"/>
      <c r="AK393" s="1"/>
      <c r="AL393" s="1"/>
      <c r="AM393" s="1"/>
    </row>
    <row r="394" spans="27:39" x14ac:dyDescent="0.2">
      <c r="AA394" s="1"/>
      <c r="AB394" s="1"/>
      <c r="AC394" s="1"/>
      <c r="AD394" s="1"/>
      <c r="AE394" s="1"/>
      <c r="AF394" s="1" t="e">
        <f t="shared" si="296"/>
        <v>#REF!</v>
      </c>
      <c r="AG394" s="1"/>
      <c r="AH394" s="1"/>
      <c r="AI394" s="1"/>
      <c r="AJ394" s="1"/>
      <c r="AK394" s="1"/>
      <c r="AL394" s="1"/>
      <c r="AM394" s="1"/>
    </row>
    <row r="395" spans="27:39" x14ac:dyDescent="0.2">
      <c r="AA395" s="1"/>
      <c r="AB395" s="1"/>
      <c r="AC395" s="1"/>
      <c r="AD395" s="1"/>
      <c r="AE395" s="1"/>
      <c r="AF395" s="1" t="e">
        <f t="shared" si="296"/>
        <v>#REF!</v>
      </c>
      <c r="AG395" s="1"/>
      <c r="AH395" s="1"/>
      <c r="AI395" s="1"/>
      <c r="AJ395" s="1"/>
      <c r="AK395" s="1"/>
      <c r="AL395" s="1"/>
      <c r="AM395" s="1"/>
    </row>
    <row r="396" spans="27:39" x14ac:dyDescent="0.2">
      <c r="AA396" s="1"/>
      <c r="AB396" s="1"/>
      <c r="AC396" s="1"/>
      <c r="AD396" s="1"/>
      <c r="AE396" s="1"/>
      <c r="AF396" s="1" t="e">
        <f t="shared" si="296"/>
        <v>#REF!</v>
      </c>
      <c r="AG396" s="1"/>
      <c r="AH396" s="1"/>
      <c r="AI396" s="1"/>
      <c r="AJ396" s="1"/>
      <c r="AK396" s="1"/>
      <c r="AL396" s="1"/>
      <c r="AM396" s="1"/>
    </row>
    <row r="397" spans="27:39" x14ac:dyDescent="0.2">
      <c r="AA397" s="1"/>
      <c r="AB397" s="1"/>
      <c r="AC397" s="1"/>
      <c r="AD397" s="1"/>
      <c r="AE397" s="1"/>
      <c r="AF397" s="1" t="e">
        <f t="shared" si="296"/>
        <v>#REF!</v>
      </c>
      <c r="AG397" s="1"/>
      <c r="AH397" s="1"/>
      <c r="AI397" s="1"/>
      <c r="AJ397" s="1"/>
      <c r="AK397" s="1"/>
      <c r="AL397" s="1"/>
      <c r="AM397" s="1"/>
    </row>
    <row r="398" spans="27:39" x14ac:dyDescent="0.2">
      <c r="AA398" s="1"/>
      <c r="AB398" s="1"/>
      <c r="AC398" s="1"/>
      <c r="AD398" s="1"/>
      <c r="AE398" s="1"/>
      <c r="AF398" s="1" t="e">
        <f t="shared" si="296"/>
        <v>#REF!</v>
      </c>
      <c r="AG398" s="1"/>
      <c r="AH398" s="1"/>
      <c r="AI398" s="1"/>
      <c r="AJ398" s="1"/>
      <c r="AK398" s="1"/>
      <c r="AL398" s="1"/>
      <c r="AM398" s="1"/>
    </row>
    <row r="399" spans="27:39" x14ac:dyDescent="0.2">
      <c r="AA399" s="1"/>
      <c r="AB399" s="1"/>
      <c r="AC399" s="1"/>
      <c r="AD399" s="1"/>
      <c r="AE399" s="1"/>
      <c r="AF399" s="1" t="e">
        <f t="shared" si="296"/>
        <v>#REF!</v>
      </c>
      <c r="AG399" s="1"/>
      <c r="AH399" s="1"/>
      <c r="AI399" s="1"/>
      <c r="AJ399" s="1"/>
      <c r="AK399" s="1"/>
      <c r="AL399" s="1"/>
      <c r="AM399" s="1"/>
    </row>
    <row r="400" spans="27:39" x14ac:dyDescent="0.2">
      <c r="AA400" s="1"/>
      <c r="AB400" s="1"/>
      <c r="AC400" s="1"/>
      <c r="AD400" s="1"/>
      <c r="AE400" s="1"/>
      <c r="AF400" s="1" t="e">
        <f t="shared" si="296"/>
        <v>#REF!</v>
      </c>
      <c r="AG400" s="1"/>
      <c r="AH400" s="1"/>
      <c r="AI400" s="1"/>
      <c r="AJ400" s="1"/>
      <c r="AK400" s="1"/>
      <c r="AL400" s="1"/>
      <c r="AM400" s="1"/>
    </row>
    <row r="401" spans="27:39" x14ac:dyDescent="0.2">
      <c r="AA401" s="1"/>
      <c r="AB401" s="1"/>
      <c r="AC401" s="1"/>
      <c r="AD401" s="1"/>
      <c r="AE401" s="1"/>
      <c r="AF401" s="1" t="e">
        <f t="shared" si="296"/>
        <v>#REF!</v>
      </c>
      <c r="AG401" s="1"/>
      <c r="AH401" s="1"/>
      <c r="AI401" s="1"/>
      <c r="AJ401" s="1"/>
      <c r="AK401" s="1"/>
      <c r="AL401" s="1"/>
      <c r="AM401" s="1"/>
    </row>
    <row r="402" spans="27:39" x14ac:dyDescent="0.2">
      <c r="AA402" s="1"/>
      <c r="AB402" s="1"/>
      <c r="AC402" s="1"/>
      <c r="AD402" s="1"/>
      <c r="AE402" s="1"/>
      <c r="AF402" s="1" t="e">
        <f t="shared" si="296"/>
        <v>#REF!</v>
      </c>
      <c r="AG402" s="1"/>
      <c r="AH402" s="1"/>
      <c r="AI402" s="1"/>
      <c r="AJ402" s="1"/>
      <c r="AK402" s="1"/>
      <c r="AL402" s="1"/>
      <c r="AM402" s="1"/>
    </row>
    <row r="403" spans="27:39" x14ac:dyDescent="0.2">
      <c r="AA403" s="1"/>
      <c r="AB403" s="1"/>
      <c r="AC403" s="1"/>
      <c r="AD403" s="1"/>
      <c r="AE403" s="1"/>
      <c r="AF403" s="1" t="e">
        <f t="shared" si="296"/>
        <v>#REF!</v>
      </c>
      <c r="AG403" s="1"/>
      <c r="AH403" s="1"/>
      <c r="AI403" s="1"/>
      <c r="AJ403" s="1"/>
      <c r="AK403" s="1"/>
      <c r="AL403" s="1"/>
      <c r="AM403" s="1"/>
    </row>
    <row r="404" spans="27:39" x14ac:dyDescent="0.2">
      <c r="AA404" s="1"/>
      <c r="AB404" s="1"/>
      <c r="AC404" s="1"/>
      <c r="AD404" s="1"/>
      <c r="AE404" s="1"/>
      <c r="AF404" s="1" t="e">
        <f t="shared" si="296"/>
        <v>#REF!</v>
      </c>
      <c r="AG404" s="1"/>
      <c r="AH404" s="1"/>
      <c r="AI404" s="1"/>
      <c r="AJ404" s="1"/>
      <c r="AK404" s="1"/>
      <c r="AL404" s="1"/>
      <c r="AM404" s="1"/>
    </row>
    <row r="405" spans="27:39" x14ac:dyDescent="0.2">
      <c r="AA405" s="1"/>
      <c r="AB405" s="1"/>
      <c r="AC405" s="1"/>
      <c r="AD405" s="1"/>
      <c r="AE405" s="1"/>
      <c r="AF405" s="1" t="e">
        <f t="shared" si="296"/>
        <v>#REF!</v>
      </c>
      <c r="AG405" s="1"/>
      <c r="AH405" s="1"/>
      <c r="AI405" s="1"/>
      <c r="AJ405" s="1"/>
      <c r="AK405" s="1"/>
      <c r="AL405" s="1"/>
      <c r="AM405" s="1"/>
    </row>
    <row r="406" spans="27:39" x14ac:dyDescent="0.2">
      <c r="AA406" s="1"/>
      <c r="AB406" s="1"/>
      <c r="AC406" s="1"/>
      <c r="AD406" s="1"/>
      <c r="AE406" s="1"/>
      <c r="AF406" s="1" t="e">
        <f t="shared" si="296"/>
        <v>#REF!</v>
      </c>
      <c r="AG406" s="1"/>
      <c r="AH406" s="1"/>
      <c r="AI406" s="1"/>
      <c r="AJ406" s="1"/>
      <c r="AK406" s="1"/>
      <c r="AL406" s="1"/>
      <c r="AM406" s="1"/>
    </row>
    <row r="407" spans="27:39" x14ac:dyDescent="0.2">
      <c r="AA407" s="1"/>
      <c r="AB407" s="1"/>
      <c r="AC407" s="1"/>
      <c r="AD407" s="1"/>
      <c r="AE407" s="1"/>
      <c r="AF407" s="1" t="e">
        <f t="shared" si="296"/>
        <v>#REF!</v>
      </c>
      <c r="AG407" s="1"/>
      <c r="AH407" s="1"/>
      <c r="AI407" s="1"/>
      <c r="AJ407" s="1"/>
      <c r="AK407" s="1"/>
      <c r="AL407" s="1"/>
      <c r="AM407" s="1"/>
    </row>
    <row r="408" spans="27:39" x14ac:dyDescent="0.2">
      <c r="AA408" s="1"/>
      <c r="AB408" s="1"/>
      <c r="AC408" s="1"/>
      <c r="AD408" s="1"/>
      <c r="AE408" s="1"/>
      <c r="AF408" s="1" t="e">
        <f t="shared" si="296"/>
        <v>#REF!</v>
      </c>
      <c r="AG408" s="1"/>
      <c r="AH408" s="1"/>
      <c r="AI408" s="1"/>
      <c r="AJ408" s="1"/>
      <c r="AK408" s="1"/>
      <c r="AL408" s="1"/>
      <c r="AM408" s="1"/>
    </row>
    <row r="409" spans="27:39" x14ac:dyDescent="0.2">
      <c r="AA409" s="1"/>
      <c r="AB409" s="1"/>
      <c r="AC409" s="1"/>
      <c r="AD409" s="1"/>
      <c r="AE409" s="1"/>
      <c r="AF409" s="1" t="e">
        <f t="shared" si="296"/>
        <v>#REF!</v>
      </c>
      <c r="AG409" s="1"/>
      <c r="AH409" s="1"/>
      <c r="AI409" s="1"/>
      <c r="AJ409" s="1"/>
      <c r="AK409" s="1"/>
      <c r="AL409" s="1"/>
      <c r="AM409" s="1"/>
    </row>
    <row r="410" spans="27:39" x14ac:dyDescent="0.2">
      <c r="AA410" s="1"/>
      <c r="AB410" s="1"/>
      <c r="AC410" s="1"/>
      <c r="AD410" s="1"/>
      <c r="AE410" s="1"/>
      <c r="AF410" s="1" t="e">
        <f t="shared" si="296"/>
        <v>#REF!</v>
      </c>
      <c r="AG410" s="1"/>
      <c r="AH410" s="1"/>
      <c r="AI410" s="1"/>
      <c r="AJ410" s="1"/>
      <c r="AK410" s="1"/>
      <c r="AL410" s="1"/>
      <c r="AM410" s="1"/>
    </row>
    <row r="411" spans="27:39" x14ac:dyDescent="0.2">
      <c r="AA411" s="1"/>
      <c r="AB411" s="1"/>
      <c r="AC411" s="1"/>
      <c r="AD411" s="1"/>
      <c r="AE411" s="1"/>
      <c r="AF411" s="1" t="e">
        <f t="shared" si="296"/>
        <v>#REF!</v>
      </c>
      <c r="AG411" s="1"/>
      <c r="AH411" s="1"/>
      <c r="AI411" s="1"/>
      <c r="AJ411" s="1"/>
      <c r="AK411" s="1"/>
      <c r="AL411" s="1"/>
      <c r="AM411" s="1"/>
    </row>
    <row r="412" spans="27:39" x14ac:dyDescent="0.2">
      <c r="AA412" s="1"/>
      <c r="AB412" s="1"/>
      <c r="AC412" s="1"/>
      <c r="AD412" s="1"/>
      <c r="AE412" s="1"/>
      <c r="AF412" s="1" t="e">
        <f t="shared" si="296"/>
        <v>#REF!</v>
      </c>
      <c r="AG412" s="1"/>
      <c r="AH412" s="1"/>
      <c r="AI412" s="1"/>
      <c r="AJ412" s="1"/>
      <c r="AK412" s="1"/>
      <c r="AL412" s="1"/>
      <c r="AM412" s="1"/>
    </row>
    <row r="413" spans="27:39" x14ac:dyDescent="0.2">
      <c r="AA413" s="1"/>
      <c r="AB413" s="1"/>
      <c r="AC413" s="1"/>
      <c r="AD413" s="1"/>
      <c r="AE413" s="1"/>
      <c r="AF413" s="1" t="e">
        <f t="shared" si="296"/>
        <v>#REF!</v>
      </c>
      <c r="AG413" s="1"/>
      <c r="AH413" s="1"/>
      <c r="AI413" s="1"/>
      <c r="AJ413" s="1"/>
      <c r="AK413" s="1"/>
      <c r="AL413" s="1"/>
      <c r="AM413" s="1"/>
    </row>
    <row r="414" spans="27:39" x14ac:dyDescent="0.2">
      <c r="AA414" s="1"/>
      <c r="AB414" s="1"/>
      <c r="AC414" s="1"/>
      <c r="AD414" s="1"/>
      <c r="AE414" s="1"/>
      <c r="AF414" s="1" t="e">
        <f t="shared" si="296"/>
        <v>#REF!</v>
      </c>
      <c r="AG414" s="1"/>
      <c r="AH414" s="1"/>
      <c r="AI414" s="1"/>
      <c r="AJ414" s="1"/>
      <c r="AK414" s="1"/>
      <c r="AL414" s="1"/>
      <c r="AM414" s="1"/>
    </row>
    <row r="415" spans="27:39" x14ac:dyDescent="0.2">
      <c r="AA415" s="1"/>
      <c r="AB415" s="1"/>
      <c r="AC415" s="1"/>
      <c r="AD415" s="1"/>
      <c r="AE415" s="1"/>
      <c r="AF415" s="1" t="e">
        <f t="shared" si="296"/>
        <v>#REF!</v>
      </c>
      <c r="AG415" s="1"/>
      <c r="AH415" s="1"/>
      <c r="AI415" s="1"/>
      <c r="AJ415" s="1"/>
      <c r="AK415" s="1"/>
      <c r="AL415" s="1"/>
      <c r="AM415" s="1"/>
    </row>
    <row r="416" spans="27:39" x14ac:dyDescent="0.2">
      <c r="AA416" s="1"/>
      <c r="AB416" s="1"/>
      <c r="AC416" s="1"/>
      <c r="AD416" s="1"/>
      <c r="AE416" s="1"/>
      <c r="AF416" s="1" t="e">
        <f t="shared" si="296"/>
        <v>#REF!</v>
      </c>
      <c r="AG416" s="1"/>
      <c r="AH416" s="1"/>
      <c r="AI416" s="1"/>
      <c r="AJ416" s="1"/>
      <c r="AK416" s="1"/>
      <c r="AL416" s="1"/>
      <c r="AM416" s="1"/>
    </row>
    <row r="417" spans="27:39" x14ac:dyDescent="0.2">
      <c r="AA417" s="1"/>
      <c r="AB417" s="1"/>
      <c r="AC417" s="1"/>
      <c r="AD417" s="1"/>
      <c r="AE417" s="1"/>
      <c r="AF417" s="1" t="e">
        <f t="shared" si="296"/>
        <v>#REF!</v>
      </c>
      <c r="AG417" s="1"/>
      <c r="AH417" s="1"/>
      <c r="AI417" s="1"/>
      <c r="AJ417" s="1"/>
      <c r="AK417" s="1"/>
      <c r="AL417" s="1"/>
      <c r="AM417" s="1"/>
    </row>
    <row r="418" spans="27:39" x14ac:dyDescent="0.2">
      <c r="AA418" s="1"/>
      <c r="AB418" s="1"/>
      <c r="AC418" s="1"/>
      <c r="AD418" s="1"/>
      <c r="AE418" s="1"/>
      <c r="AF418" s="1" t="e">
        <f t="shared" si="296"/>
        <v>#REF!</v>
      </c>
      <c r="AG418" s="1"/>
      <c r="AH418" s="1"/>
      <c r="AI418" s="1"/>
      <c r="AJ418" s="1"/>
      <c r="AK418" s="1"/>
      <c r="AL418" s="1"/>
      <c r="AM418" s="1"/>
    </row>
    <row r="419" spans="27:39" x14ac:dyDescent="0.2">
      <c r="AA419" s="1"/>
      <c r="AB419" s="1"/>
      <c r="AC419" s="1"/>
      <c r="AD419" s="1"/>
      <c r="AE419" s="1"/>
      <c r="AF419" s="1" t="e">
        <f t="shared" si="296"/>
        <v>#REF!</v>
      </c>
      <c r="AG419" s="1"/>
      <c r="AH419" s="1"/>
      <c r="AI419" s="1"/>
      <c r="AJ419" s="1"/>
      <c r="AK419" s="1"/>
      <c r="AL419" s="1"/>
      <c r="AM419" s="1"/>
    </row>
    <row r="420" spans="27:39" x14ac:dyDescent="0.2">
      <c r="AA420" s="1"/>
      <c r="AB420" s="1"/>
      <c r="AC420" s="1"/>
      <c r="AD420" s="1"/>
      <c r="AE420" s="1"/>
      <c r="AF420" s="1" t="e">
        <f t="shared" si="296"/>
        <v>#REF!</v>
      </c>
      <c r="AG420" s="1"/>
      <c r="AH420" s="1"/>
      <c r="AI420" s="1"/>
      <c r="AJ420" s="1"/>
      <c r="AK420" s="1"/>
      <c r="AL420" s="1"/>
      <c r="AM420" s="1"/>
    </row>
    <row r="421" spans="27:39" x14ac:dyDescent="0.2">
      <c r="AA421" s="1"/>
      <c r="AB421" s="1"/>
      <c r="AC421" s="1"/>
      <c r="AD421" s="1"/>
      <c r="AE421" s="1"/>
      <c r="AF421" s="1" t="e">
        <f t="shared" si="296"/>
        <v>#REF!</v>
      </c>
      <c r="AG421" s="1"/>
      <c r="AH421" s="1"/>
      <c r="AI421" s="1"/>
      <c r="AJ421" s="1"/>
      <c r="AK421" s="1"/>
      <c r="AL421" s="1"/>
      <c r="AM421" s="1"/>
    </row>
    <row r="422" spans="27:39" x14ac:dyDescent="0.2">
      <c r="AA422" s="1"/>
      <c r="AB422" s="1"/>
      <c r="AC422" s="1"/>
      <c r="AD422" s="1"/>
      <c r="AE422" s="1"/>
      <c r="AF422" s="1" t="e">
        <f t="shared" si="296"/>
        <v>#REF!</v>
      </c>
      <c r="AG422" s="1"/>
      <c r="AH422" s="1"/>
      <c r="AI422" s="1"/>
      <c r="AJ422" s="1"/>
      <c r="AK422" s="1"/>
      <c r="AL422" s="1"/>
      <c r="AM422" s="1"/>
    </row>
    <row r="423" spans="27:39" x14ac:dyDescent="0.2">
      <c r="AA423" s="1"/>
      <c r="AB423" s="1"/>
      <c r="AC423" s="1"/>
      <c r="AD423" s="1"/>
      <c r="AE423" s="1"/>
      <c r="AF423" s="1" t="e">
        <f t="shared" si="296"/>
        <v>#REF!</v>
      </c>
      <c r="AG423" s="1"/>
      <c r="AH423" s="1"/>
      <c r="AI423" s="1"/>
      <c r="AJ423" s="1"/>
      <c r="AK423" s="1"/>
      <c r="AL423" s="1"/>
      <c r="AM423" s="1"/>
    </row>
    <row r="424" spans="27:39" x14ac:dyDescent="0.2">
      <c r="AA424" s="1"/>
      <c r="AB424" s="1"/>
      <c r="AC424" s="1"/>
      <c r="AD424" s="1"/>
      <c r="AE424" s="1"/>
      <c r="AF424" s="1" t="e">
        <f t="shared" si="296"/>
        <v>#REF!</v>
      </c>
      <c r="AG424" s="1"/>
      <c r="AH424" s="1"/>
      <c r="AI424" s="1"/>
      <c r="AJ424" s="1"/>
      <c r="AK424" s="1"/>
      <c r="AL424" s="1"/>
      <c r="AM424" s="1"/>
    </row>
    <row r="425" spans="27:39" x14ac:dyDescent="0.2">
      <c r="AA425" s="1"/>
      <c r="AB425" s="1"/>
      <c r="AC425" s="1"/>
      <c r="AD425" s="1"/>
      <c r="AE425" s="1"/>
      <c r="AF425" s="1" t="e">
        <f t="shared" si="296"/>
        <v>#REF!</v>
      </c>
      <c r="AG425" s="1"/>
      <c r="AH425" s="1"/>
      <c r="AI425" s="1"/>
      <c r="AJ425" s="1"/>
      <c r="AK425" s="1"/>
      <c r="AL425" s="1"/>
      <c r="AM425" s="1"/>
    </row>
    <row r="426" spans="27:39" x14ac:dyDescent="0.2">
      <c r="AA426" s="1"/>
      <c r="AB426" s="1"/>
      <c r="AC426" s="1"/>
      <c r="AD426" s="1"/>
      <c r="AE426" s="1"/>
      <c r="AF426" s="1" t="e">
        <f t="shared" si="296"/>
        <v>#REF!</v>
      </c>
      <c r="AG426" s="1"/>
      <c r="AH426" s="1"/>
      <c r="AI426" s="1"/>
      <c r="AJ426" s="1"/>
      <c r="AK426" s="1"/>
      <c r="AL426" s="1"/>
      <c r="AM426" s="1"/>
    </row>
    <row r="427" spans="27:39" x14ac:dyDescent="0.2">
      <c r="AA427" s="1"/>
      <c r="AB427" s="1"/>
      <c r="AC427" s="1"/>
      <c r="AD427" s="1"/>
      <c r="AE427" s="1"/>
      <c r="AF427" s="1" t="e">
        <f t="shared" si="296"/>
        <v>#REF!</v>
      </c>
      <c r="AG427" s="1"/>
      <c r="AH427" s="1"/>
      <c r="AI427" s="1"/>
      <c r="AJ427" s="1"/>
      <c r="AK427" s="1"/>
      <c r="AL427" s="1"/>
      <c r="AM427" s="1"/>
    </row>
    <row r="428" spans="27:39" x14ac:dyDescent="0.2">
      <c r="AA428" s="1"/>
      <c r="AB428" s="1"/>
      <c r="AC428" s="1"/>
      <c r="AD428" s="1"/>
      <c r="AE428" s="1"/>
      <c r="AF428" s="1" t="e">
        <f t="shared" si="296"/>
        <v>#REF!</v>
      </c>
      <c r="AG428" s="1"/>
      <c r="AH428" s="1"/>
      <c r="AI428" s="1"/>
      <c r="AJ428" s="1"/>
      <c r="AK428" s="1"/>
      <c r="AL428" s="1"/>
      <c r="AM428" s="1"/>
    </row>
    <row r="429" spans="27:39" x14ac:dyDescent="0.2">
      <c r="AA429" s="1"/>
      <c r="AB429" s="1"/>
      <c r="AC429" s="1"/>
      <c r="AD429" s="1"/>
      <c r="AE429" s="1"/>
      <c r="AF429" s="1" t="e">
        <f t="shared" si="296"/>
        <v>#REF!</v>
      </c>
      <c r="AG429" s="1"/>
      <c r="AH429" s="1"/>
      <c r="AI429" s="1"/>
      <c r="AJ429" s="1"/>
      <c r="AK429" s="1"/>
      <c r="AL429" s="1"/>
      <c r="AM429" s="1"/>
    </row>
    <row r="430" spans="27:39" x14ac:dyDescent="0.2">
      <c r="AA430" s="1"/>
      <c r="AB430" s="1"/>
      <c r="AC430" s="1"/>
      <c r="AD430" s="1"/>
      <c r="AE430" s="1"/>
      <c r="AF430" s="1" t="e">
        <f t="shared" si="296"/>
        <v>#REF!</v>
      </c>
      <c r="AG430" s="1"/>
      <c r="AH430" s="1"/>
      <c r="AI430" s="1"/>
      <c r="AJ430" s="1"/>
      <c r="AK430" s="1"/>
      <c r="AL430" s="1"/>
      <c r="AM430" s="1"/>
    </row>
    <row r="431" spans="27:39" x14ac:dyDescent="0.2">
      <c r="AA431" s="1"/>
      <c r="AB431" s="1"/>
      <c r="AC431" s="1"/>
      <c r="AD431" s="1"/>
      <c r="AE431" s="1"/>
      <c r="AF431" s="1" t="e">
        <f t="shared" si="296"/>
        <v>#REF!</v>
      </c>
      <c r="AG431" s="1"/>
      <c r="AH431" s="1"/>
      <c r="AI431" s="1"/>
      <c r="AJ431" s="1"/>
      <c r="AK431" s="1"/>
      <c r="AL431" s="1"/>
      <c r="AM431" s="1"/>
    </row>
    <row r="432" spans="27:39" x14ac:dyDescent="0.2">
      <c r="AA432" s="1"/>
      <c r="AB432" s="1"/>
      <c r="AC432" s="1"/>
      <c r="AD432" s="1"/>
      <c r="AE432" s="1"/>
      <c r="AF432" s="1" t="e">
        <f t="shared" si="296"/>
        <v>#REF!</v>
      </c>
      <c r="AG432" s="1"/>
      <c r="AH432" s="1"/>
      <c r="AI432" s="1"/>
      <c r="AJ432" s="1"/>
      <c r="AK432" s="1"/>
      <c r="AL432" s="1"/>
      <c r="AM432" s="1"/>
    </row>
    <row r="433" spans="27:39" x14ac:dyDescent="0.2">
      <c r="AA433" s="1"/>
      <c r="AB433" s="1"/>
      <c r="AC433" s="1"/>
      <c r="AD433" s="1"/>
      <c r="AE433" s="1"/>
      <c r="AF433" s="1" t="e">
        <f t="shared" si="296"/>
        <v>#REF!</v>
      </c>
      <c r="AG433" s="1"/>
      <c r="AH433" s="1"/>
      <c r="AI433" s="1"/>
      <c r="AJ433" s="1"/>
      <c r="AK433" s="1"/>
      <c r="AL433" s="1"/>
      <c r="AM433" s="1"/>
    </row>
    <row r="434" spans="27:39" x14ac:dyDescent="0.2">
      <c r="AA434" s="1"/>
      <c r="AB434" s="1"/>
      <c r="AC434" s="1"/>
      <c r="AD434" s="1"/>
      <c r="AE434" s="1"/>
      <c r="AF434" s="1" t="e">
        <f t="shared" si="296"/>
        <v>#REF!</v>
      </c>
      <c r="AG434" s="1"/>
      <c r="AH434" s="1"/>
      <c r="AI434" s="1"/>
      <c r="AJ434" s="1"/>
      <c r="AK434" s="1"/>
      <c r="AL434" s="1"/>
      <c r="AM434" s="1"/>
    </row>
    <row r="435" spans="27:39" x14ac:dyDescent="0.2">
      <c r="AA435" s="1"/>
      <c r="AB435" s="1"/>
      <c r="AC435" s="1"/>
      <c r="AD435" s="1"/>
      <c r="AE435" s="1"/>
      <c r="AF435" s="1" t="e">
        <f t="shared" si="296"/>
        <v>#REF!</v>
      </c>
      <c r="AG435" s="1"/>
      <c r="AH435" s="1"/>
      <c r="AI435" s="1"/>
      <c r="AJ435" s="1"/>
      <c r="AK435" s="1"/>
      <c r="AL435" s="1"/>
      <c r="AM435" s="1"/>
    </row>
    <row r="436" spans="27:39" x14ac:dyDescent="0.2">
      <c r="AA436" s="1"/>
      <c r="AB436" s="1"/>
      <c r="AC436" s="1"/>
      <c r="AD436" s="1"/>
      <c r="AE436" s="1"/>
      <c r="AF436" s="1" t="e">
        <f t="shared" si="296"/>
        <v>#REF!</v>
      </c>
      <c r="AG436" s="1"/>
      <c r="AH436" s="1"/>
      <c r="AI436" s="1"/>
      <c r="AJ436" s="1"/>
      <c r="AK436" s="1"/>
      <c r="AL436" s="1"/>
      <c r="AM436" s="1"/>
    </row>
    <row r="437" spans="27:39" x14ac:dyDescent="0.2">
      <c r="AA437" s="1"/>
      <c r="AB437" s="1"/>
      <c r="AC437" s="1"/>
      <c r="AD437" s="1"/>
      <c r="AE437" s="1"/>
      <c r="AF437" s="1" t="e">
        <f t="shared" si="296"/>
        <v>#REF!</v>
      </c>
      <c r="AG437" s="1"/>
      <c r="AH437" s="1"/>
      <c r="AI437" s="1"/>
      <c r="AJ437" s="1"/>
      <c r="AK437" s="1"/>
      <c r="AL437" s="1"/>
      <c r="AM437" s="1"/>
    </row>
    <row r="438" spans="27:39" x14ac:dyDescent="0.2">
      <c r="AA438" s="1"/>
      <c r="AB438" s="1"/>
      <c r="AC438" s="1"/>
      <c r="AD438" s="1"/>
      <c r="AE438" s="1"/>
      <c r="AF438" s="1" t="e">
        <f t="shared" si="296"/>
        <v>#REF!</v>
      </c>
      <c r="AG438" s="1"/>
      <c r="AH438" s="1"/>
      <c r="AI438" s="1"/>
      <c r="AJ438" s="1"/>
      <c r="AK438" s="1"/>
      <c r="AL438" s="1"/>
      <c r="AM438" s="1"/>
    </row>
    <row r="439" spans="27:39" x14ac:dyDescent="0.2">
      <c r="AA439" s="1"/>
      <c r="AB439" s="1"/>
      <c r="AC439" s="1"/>
      <c r="AD439" s="1"/>
      <c r="AE439" s="1"/>
      <c r="AF439" s="1" t="e">
        <f t="shared" si="296"/>
        <v>#REF!</v>
      </c>
      <c r="AG439" s="1"/>
      <c r="AH439" s="1"/>
      <c r="AI439" s="1"/>
      <c r="AJ439" s="1"/>
      <c r="AK439" s="1"/>
      <c r="AL439" s="1"/>
      <c r="AM439" s="1"/>
    </row>
    <row r="440" spans="27:39" x14ac:dyDescent="0.2">
      <c r="AA440" s="1"/>
      <c r="AB440" s="1"/>
      <c r="AC440" s="1"/>
      <c r="AD440" s="1"/>
      <c r="AE440" s="1"/>
      <c r="AF440" s="1" t="e">
        <f t="shared" si="296"/>
        <v>#REF!</v>
      </c>
      <c r="AG440" s="1"/>
      <c r="AH440" s="1"/>
      <c r="AI440" s="1"/>
      <c r="AJ440" s="1"/>
      <c r="AK440" s="1"/>
      <c r="AL440" s="1"/>
      <c r="AM440" s="1"/>
    </row>
    <row r="441" spans="27:39" x14ac:dyDescent="0.2">
      <c r="AA441" s="1"/>
      <c r="AB441" s="1"/>
      <c r="AC441" s="1"/>
      <c r="AD441" s="1"/>
      <c r="AE441" s="1"/>
      <c r="AF441" s="1" t="e">
        <f t="shared" si="296"/>
        <v>#REF!</v>
      </c>
      <c r="AG441" s="1"/>
      <c r="AH441" s="1"/>
      <c r="AI441" s="1"/>
      <c r="AJ441" s="1"/>
      <c r="AK441" s="1"/>
      <c r="AL441" s="1"/>
      <c r="AM441" s="1"/>
    </row>
    <row r="442" spans="27:39" x14ac:dyDescent="0.2">
      <c r="AA442" s="1"/>
      <c r="AB442" s="1"/>
      <c r="AC442" s="1"/>
      <c r="AD442" s="1"/>
      <c r="AE442" s="1"/>
      <c r="AF442" s="1" t="e">
        <f t="shared" si="296"/>
        <v>#REF!</v>
      </c>
      <c r="AG442" s="1"/>
      <c r="AH442" s="1"/>
      <c r="AI442" s="1"/>
      <c r="AJ442" s="1"/>
      <c r="AK442" s="1"/>
      <c r="AL442" s="1"/>
      <c r="AM442" s="1"/>
    </row>
    <row r="443" spans="27:39" x14ac:dyDescent="0.2">
      <c r="AA443" s="1"/>
      <c r="AB443" s="1"/>
      <c r="AC443" s="1"/>
      <c r="AD443" s="1"/>
      <c r="AE443" s="1"/>
      <c r="AF443" s="1" t="e">
        <f t="shared" si="296"/>
        <v>#REF!</v>
      </c>
      <c r="AG443" s="1"/>
      <c r="AH443" s="1"/>
      <c r="AI443" s="1"/>
      <c r="AJ443" s="1"/>
      <c r="AK443" s="1"/>
      <c r="AL443" s="1"/>
      <c r="AM443" s="1"/>
    </row>
    <row r="444" spans="27:39" x14ac:dyDescent="0.2">
      <c r="AA444" s="1"/>
      <c r="AB444" s="1"/>
      <c r="AC444" s="1"/>
      <c r="AD444" s="1"/>
      <c r="AE444" s="1"/>
      <c r="AF444" s="1" t="e">
        <f t="shared" si="296"/>
        <v>#REF!</v>
      </c>
      <c r="AG444" s="1"/>
      <c r="AH444" s="1"/>
      <c r="AI444" s="1"/>
      <c r="AJ444" s="1"/>
      <c r="AK444" s="1"/>
      <c r="AL444" s="1"/>
      <c r="AM444" s="1"/>
    </row>
    <row r="445" spans="27:39" x14ac:dyDescent="0.2">
      <c r="AA445" s="1"/>
      <c r="AB445" s="1"/>
      <c r="AC445" s="1"/>
      <c r="AD445" s="1"/>
      <c r="AE445" s="1"/>
      <c r="AF445" s="1" t="e">
        <f t="shared" si="296"/>
        <v>#REF!</v>
      </c>
      <c r="AG445" s="1"/>
      <c r="AH445" s="1"/>
      <c r="AI445" s="1"/>
      <c r="AJ445" s="1"/>
      <c r="AK445" s="1"/>
      <c r="AL445" s="1"/>
      <c r="AM445" s="1"/>
    </row>
    <row r="446" spans="27:39" x14ac:dyDescent="0.2">
      <c r="AA446" s="1"/>
      <c r="AB446" s="1"/>
      <c r="AC446" s="1"/>
      <c r="AD446" s="1"/>
      <c r="AE446" s="1"/>
      <c r="AF446" s="1" t="e">
        <f t="shared" si="296"/>
        <v>#REF!</v>
      </c>
      <c r="AG446" s="1"/>
      <c r="AH446" s="1"/>
      <c r="AI446" s="1"/>
      <c r="AJ446" s="1"/>
      <c r="AK446" s="1"/>
      <c r="AL446" s="1"/>
      <c r="AM446" s="1"/>
    </row>
    <row r="447" spans="27:39" x14ac:dyDescent="0.2">
      <c r="AA447" s="1"/>
      <c r="AB447" s="1"/>
      <c r="AC447" s="1"/>
      <c r="AD447" s="1"/>
      <c r="AE447" s="1"/>
      <c r="AF447" s="1" t="e">
        <f t="shared" si="296"/>
        <v>#REF!</v>
      </c>
      <c r="AG447" s="1"/>
      <c r="AH447" s="1"/>
      <c r="AI447" s="1"/>
      <c r="AJ447" s="1"/>
      <c r="AK447" s="1"/>
      <c r="AL447" s="1"/>
      <c r="AM447" s="1"/>
    </row>
    <row r="448" spans="27:39" x14ac:dyDescent="0.2">
      <c r="AA448" s="1"/>
      <c r="AB448" s="1"/>
      <c r="AC448" s="1"/>
      <c r="AD448" s="1"/>
      <c r="AE448" s="1"/>
      <c r="AF448" s="1" t="e">
        <f t="shared" si="296"/>
        <v>#REF!</v>
      </c>
      <c r="AG448" s="1"/>
      <c r="AH448" s="1"/>
      <c r="AI448" s="1"/>
      <c r="AJ448" s="1"/>
      <c r="AK448" s="1"/>
      <c r="AL448" s="1"/>
      <c r="AM448" s="1"/>
    </row>
    <row r="449" spans="27:39" x14ac:dyDescent="0.2">
      <c r="AA449" s="1"/>
      <c r="AB449" s="1"/>
      <c r="AC449" s="1"/>
      <c r="AD449" s="1"/>
      <c r="AE449" s="1"/>
      <c r="AF449" s="1" t="e">
        <f t="shared" si="296"/>
        <v>#REF!</v>
      </c>
      <c r="AG449" s="1"/>
      <c r="AH449" s="1"/>
      <c r="AI449" s="1"/>
      <c r="AJ449" s="1"/>
      <c r="AK449" s="1"/>
      <c r="AL449" s="1"/>
      <c r="AM449" s="1"/>
    </row>
    <row r="450" spans="27:39" x14ac:dyDescent="0.2">
      <c r="AA450" s="1"/>
      <c r="AB450" s="1"/>
      <c r="AC450" s="1"/>
      <c r="AD450" s="1"/>
      <c r="AE450" s="1"/>
      <c r="AF450" s="1" t="e">
        <f t="shared" si="296"/>
        <v>#REF!</v>
      </c>
      <c r="AG450" s="1"/>
      <c r="AH450" s="1"/>
      <c r="AI450" s="1"/>
      <c r="AJ450" s="1"/>
      <c r="AK450" s="1"/>
      <c r="AL450" s="1"/>
      <c r="AM450" s="1"/>
    </row>
    <row r="451" spans="27:39" x14ac:dyDescent="0.2">
      <c r="AA451" s="1"/>
      <c r="AB451" s="1"/>
      <c r="AC451" s="1"/>
      <c r="AD451" s="1"/>
      <c r="AE451" s="1"/>
      <c r="AF451" s="1" t="e">
        <f t="shared" si="296"/>
        <v>#REF!</v>
      </c>
      <c r="AG451" s="1"/>
      <c r="AH451" s="1"/>
      <c r="AI451" s="1"/>
      <c r="AJ451" s="1"/>
      <c r="AK451" s="1"/>
      <c r="AL451" s="1"/>
      <c r="AM451" s="1"/>
    </row>
    <row r="452" spans="27:39" x14ac:dyDescent="0.2">
      <c r="AA452" s="1"/>
      <c r="AB452" s="1"/>
      <c r="AC452" s="1"/>
      <c r="AD452" s="1"/>
      <c r="AE452" s="1"/>
      <c r="AF452" s="1" t="e">
        <f t="shared" si="296"/>
        <v>#REF!</v>
      </c>
      <c r="AG452" s="1"/>
      <c r="AH452" s="1"/>
      <c r="AI452" s="1"/>
      <c r="AJ452" s="1"/>
      <c r="AK452" s="1"/>
      <c r="AL452" s="1"/>
      <c r="AM452" s="1"/>
    </row>
    <row r="453" spans="27:39" x14ac:dyDescent="0.2">
      <c r="AA453" s="1"/>
      <c r="AB453" s="1"/>
      <c r="AC453" s="1"/>
      <c r="AD453" s="1"/>
      <c r="AE453" s="1"/>
      <c r="AF453" s="1" t="e">
        <f t="shared" si="296"/>
        <v>#REF!</v>
      </c>
      <c r="AG453" s="1"/>
      <c r="AH453" s="1"/>
      <c r="AI453" s="1"/>
      <c r="AJ453" s="1"/>
      <c r="AK453" s="1"/>
      <c r="AL453" s="1"/>
      <c r="AM453" s="1"/>
    </row>
    <row r="454" spans="27:39" x14ac:dyDescent="0.2">
      <c r="AA454" s="1"/>
      <c r="AB454" s="1"/>
      <c r="AC454" s="1"/>
      <c r="AD454" s="1"/>
      <c r="AE454" s="1"/>
      <c r="AF454" s="1" t="e">
        <f t="shared" si="296"/>
        <v>#REF!</v>
      </c>
      <c r="AG454" s="1"/>
      <c r="AH454" s="1"/>
      <c r="AI454" s="1"/>
      <c r="AJ454" s="1"/>
      <c r="AK454" s="1"/>
      <c r="AL454" s="1"/>
      <c r="AM454" s="1"/>
    </row>
    <row r="455" spans="27:39" x14ac:dyDescent="0.2">
      <c r="AA455" s="1"/>
      <c r="AB455" s="1"/>
      <c r="AC455" s="1"/>
      <c r="AD455" s="1"/>
      <c r="AE455" s="1"/>
      <c r="AF455" s="1" t="e">
        <f t="shared" si="296"/>
        <v>#REF!</v>
      </c>
      <c r="AG455" s="1"/>
      <c r="AH455" s="1"/>
      <c r="AI455" s="1"/>
      <c r="AJ455" s="1"/>
      <c r="AK455" s="1"/>
      <c r="AL455" s="1"/>
      <c r="AM455" s="1"/>
    </row>
    <row r="456" spans="27:39" x14ac:dyDescent="0.2">
      <c r="AA456" s="1"/>
      <c r="AB456" s="1"/>
      <c r="AC456" s="1"/>
      <c r="AD456" s="1"/>
      <c r="AE456" s="1"/>
      <c r="AF456" s="1" t="e">
        <f t="shared" ref="AF456:AF519" si="297">AF455+1</f>
        <v>#REF!</v>
      </c>
      <c r="AG456" s="1"/>
      <c r="AH456" s="1"/>
      <c r="AI456" s="1"/>
      <c r="AJ456" s="1"/>
      <c r="AK456" s="1"/>
      <c r="AL456" s="1"/>
      <c r="AM456" s="1"/>
    </row>
    <row r="457" spans="27:39" x14ac:dyDescent="0.2">
      <c r="AA457" s="1"/>
      <c r="AB457" s="1"/>
      <c r="AC457" s="1"/>
      <c r="AD457" s="1"/>
      <c r="AE457" s="1"/>
      <c r="AF457" s="1" t="e">
        <f t="shared" si="297"/>
        <v>#REF!</v>
      </c>
      <c r="AG457" s="1"/>
      <c r="AH457" s="1"/>
      <c r="AI457" s="1"/>
      <c r="AJ457" s="1"/>
      <c r="AK457" s="1"/>
      <c r="AL457" s="1"/>
      <c r="AM457" s="1"/>
    </row>
    <row r="458" spans="27:39" x14ac:dyDescent="0.2">
      <c r="AA458" s="1"/>
      <c r="AB458" s="1"/>
      <c r="AC458" s="1"/>
      <c r="AD458" s="1"/>
      <c r="AE458" s="1"/>
      <c r="AF458" s="1" t="e">
        <f t="shared" si="297"/>
        <v>#REF!</v>
      </c>
      <c r="AG458" s="1"/>
      <c r="AH458" s="1"/>
      <c r="AI458" s="1"/>
      <c r="AJ458" s="1"/>
      <c r="AK458" s="1"/>
      <c r="AL458" s="1"/>
      <c r="AM458" s="1"/>
    </row>
    <row r="459" spans="27:39" x14ac:dyDescent="0.2">
      <c r="AA459" s="1"/>
      <c r="AB459" s="1"/>
      <c r="AC459" s="1"/>
      <c r="AD459" s="1"/>
      <c r="AE459" s="1"/>
      <c r="AF459" s="1" t="e">
        <f t="shared" si="297"/>
        <v>#REF!</v>
      </c>
      <c r="AG459" s="1"/>
      <c r="AH459" s="1"/>
      <c r="AI459" s="1"/>
      <c r="AJ459" s="1"/>
      <c r="AK459" s="1"/>
      <c r="AL459" s="1"/>
      <c r="AM459" s="1"/>
    </row>
    <row r="460" spans="27:39" x14ac:dyDescent="0.2">
      <c r="AA460" s="1"/>
      <c r="AB460" s="1"/>
      <c r="AC460" s="1"/>
      <c r="AD460" s="1"/>
      <c r="AE460" s="1"/>
      <c r="AF460" s="1" t="e">
        <f t="shared" si="297"/>
        <v>#REF!</v>
      </c>
      <c r="AG460" s="1"/>
      <c r="AH460" s="1"/>
      <c r="AI460" s="1"/>
      <c r="AJ460" s="1"/>
      <c r="AK460" s="1"/>
      <c r="AL460" s="1"/>
      <c r="AM460" s="1"/>
    </row>
    <row r="461" spans="27:39" x14ac:dyDescent="0.2">
      <c r="AA461" s="1"/>
      <c r="AB461" s="1"/>
      <c r="AC461" s="1"/>
      <c r="AD461" s="1"/>
      <c r="AE461" s="1"/>
      <c r="AF461" s="1" t="e">
        <f t="shared" si="297"/>
        <v>#REF!</v>
      </c>
      <c r="AG461" s="1"/>
      <c r="AH461" s="1"/>
      <c r="AI461" s="1"/>
      <c r="AJ461" s="1"/>
      <c r="AK461" s="1"/>
      <c r="AL461" s="1"/>
      <c r="AM461" s="1"/>
    </row>
    <row r="462" spans="27:39" x14ac:dyDescent="0.2">
      <c r="AA462" s="1"/>
      <c r="AB462" s="1"/>
      <c r="AC462" s="1"/>
      <c r="AD462" s="1"/>
      <c r="AE462" s="1"/>
      <c r="AF462" s="1" t="e">
        <f t="shared" si="297"/>
        <v>#REF!</v>
      </c>
      <c r="AG462" s="1"/>
      <c r="AH462" s="1"/>
      <c r="AI462" s="1"/>
      <c r="AJ462" s="1"/>
      <c r="AK462" s="1"/>
      <c r="AL462" s="1"/>
      <c r="AM462" s="1"/>
    </row>
    <row r="463" spans="27:39" x14ac:dyDescent="0.2">
      <c r="AA463" s="1"/>
      <c r="AB463" s="1"/>
      <c r="AC463" s="1"/>
      <c r="AD463" s="1"/>
      <c r="AE463" s="1"/>
      <c r="AF463" s="1" t="e">
        <f t="shared" si="297"/>
        <v>#REF!</v>
      </c>
      <c r="AG463" s="1"/>
      <c r="AH463" s="1"/>
      <c r="AI463" s="1"/>
      <c r="AJ463" s="1"/>
      <c r="AK463" s="1"/>
      <c r="AL463" s="1"/>
      <c r="AM463" s="1"/>
    </row>
    <row r="464" spans="27:39" x14ac:dyDescent="0.2">
      <c r="AA464" s="1"/>
      <c r="AB464" s="1"/>
      <c r="AC464" s="1"/>
      <c r="AD464" s="1"/>
      <c r="AE464" s="1"/>
      <c r="AF464" s="1" t="e">
        <f t="shared" si="297"/>
        <v>#REF!</v>
      </c>
      <c r="AG464" s="1"/>
      <c r="AH464" s="1"/>
      <c r="AI464" s="1"/>
      <c r="AJ464" s="1"/>
      <c r="AK464" s="1"/>
      <c r="AL464" s="1"/>
      <c r="AM464" s="1"/>
    </row>
    <row r="465" spans="27:39" x14ac:dyDescent="0.2">
      <c r="AA465" s="1"/>
      <c r="AB465" s="1"/>
      <c r="AC465" s="1"/>
      <c r="AD465" s="1"/>
      <c r="AE465" s="1"/>
      <c r="AF465" s="1" t="e">
        <f t="shared" si="297"/>
        <v>#REF!</v>
      </c>
      <c r="AG465" s="1"/>
      <c r="AH465" s="1"/>
      <c r="AI465" s="1"/>
      <c r="AJ465" s="1"/>
      <c r="AK465" s="1"/>
      <c r="AL465" s="1"/>
      <c r="AM465" s="1"/>
    </row>
    <row r="466" spans="27:39" x14ac:dyDescent="0.2">
      <c r="AA466" s="1"/>
      <c r="AB466" s="1"/>
      <c r="AC466" s="1"/>
      <c r="AD466" s="1"/>
      <c r="AE466" s="1"/>
      <c r="AF466" s="1" t="e">
        <f t="shared" si="297"/>
        <v>#REF!</v>
      </c>
      <c r="AG466" s="1"/>
      <c r="AH466" s="1"/>
      <c r="AI466" s="1"/>
      <c r="AJ466" s="1"/>
      <c r="AK466" s="1"/>
      <c r="AL466" s="1"/>
      <c r="AM466" s="1"/>
    </row>
    <row r="467" spans="27:39" x14ac:dyDescent="0.2">
      <c r="AA467" s="1"/>
      <c r="AB467" s="1"/>
      <c r="AC467" s="1"/>
      <c r="AD467" s="1"/>
      <c r="AE467" s="1"/>
      <c r="AF467" s="1" t="e">
        <f t="shared" si="297"/>
        <v>#REF!</v>
      </c>
      <c r="AG467" s="1"/>
      <c r="AH467" s="1"/>
      <c r="AI467" s="1"/>
      <c r="AJ467" s="1"/>
      <c r="AK467" s="1"/>
      <c r="AL467" s="1"/>
      <c r="AM467" s="1"/>
    </row>
    <row r="468" spans="27:39" x14ac:dyDescent="0.2">
      <c r="AA468" s="1"/>
      <c r="AB468" s="1"/>
      <c r="AC468" s="1"/>
      <c r="AD468" s="1"/>
      <c r="AE468" s="1"/>
      <c r="AF468" s="1" t="e">
        <f t="shared" si="297"/>
        <v>#REF!</v>
      </c>
      <c r="AG468" s="1"/>
      <c r="AH468" s="1"/>
      <c r="AI468" s="1"/>
      <c r="AJ468" s="1"/>
      <c r="AK468" s="1"/>
      <c r="AL468" s="1"/>
      <c r="AM468" s="1"/>
    </row>
    <row r="469" spans="27:39" x14ac:dyDescent="0.2">
      <c r="AA469" s="1"/>
      <c r="AB469" s="1"/>
      <c r="AC469" s="1"/>
      <c r="AD469" s="1"/>
      <c r="AE469" s="1"/>
      <c r="AF469" s="1" t="e">
        <f t="shared" si="297"/>
        <v>#REF!</v>
      </c>
      <c r="AG469" s="1"/>
      <c r="AH469" s="1"/>
      <c r="AI469" s="1"/>
      <c r="AJ469" s="1"/>
      <c r="AK469" s="1"/>
      <c r="AL469" s="1"/>
      <c r="AM469" s="1"/>
    </row>
    <row r="470" spans="27:39" x14ac:dyDescent="0.2">
      <c r="AA470" s="1"/>
      <c r="AB470" s="1"/>
      <c r="AC470" s="1"/>
      <c r="AD470" s="1"/>
      <c r="AE470" s="1"/>
      <c r="AF470" s="1" t="e">
        <f t="shared" si="297"/>
        <v>#REF!</v>
      </c>
      <c r="AG470" s="1"/>
      <c r="AH470" s="1"/>
      <c r="AI470" s="1"/>
      <c r="AJ470" s="1"/>
      <c r="AK470" s="1"/>
      <c r="AL470" s="1"/>
      <c r="AM470" s="1"/>
    </row>
    <row r="471" spans="27:39" x14ac:dyDescent="0.2">
      <c r="AA471" s="1"/>
      <c r="AB471" s="1"/>
      <c r="AC471" s="1"/>
      <c r="AD471" s="1"/>
      <c r="AE471" s="1"/>
      <c r="AF471" s="1" t="e">
        <f t="shared" si="297"/>
        <v>#REF!</v>
      </c>
      <c r="AG471" s="1"/>
      <c r="AH471" s="1"/>
      <c r="AI471" s="1"/>
      <c r="AJ471" s="1"/>
      <c r="AK471" s="1"/>
      <c r="AL471" s="1"/>
      <c r="AM471" s="1"/>
    </row>
    <row r="472" spans="27:39" x14ac:dyDescent="0.2">
      <c r="AA472" s="1"/>
      <c r="AB472" s="1"/>
      <c r="AC472" s="1"/>
      <c r="AD472" s="1"/>
      <c r="AE472" s="1"/>
      <c r="AF472" s="1" t="e">
        <f t="shared" si="297"/>
        <v>#REF!</v>
      </c>
      <c r="AG472" s="1"/>
      <c r="AH472" s="1"/>
      <c r="AI472" s="1"/>
      <c r="AJ472" s="1"/>
      <c r="AK472" s="1"/>
      <c r="AL472" s="1"/>
      <c r="AM472" s="1"/>
    </row>
    <row r="473" spans="27:39" x14ac:dyDescent="0.2">
      <c r="AA473" s="1"/>
      <c r="AB473" s="1"/>
      <c r="AC473" s="1"/>
      <c r="AD473" s="1"/>
      <c r="AE473" s="1"/>
      <c r="AF473" s="1" t="e">
        <f t="shared" si="297"/>
        <v>#REF!</v>
      </c>
      <c r="AG473" s="1"/>
      <c r="AH473" s="1"/>
      <c r="AI473" s="1"/>
      <c r="AJ473" s="1"/>
      <c r="AK473" s="1"/>
      <c r="AL473" s="1"/>
      <c r="AM473" s="1"/>
    </row>
    <row r="474" spans="27:39" x14ac:dyDescent="0.2">
      <c r="AA474" s="1"/>
      <c r="AB474" s="1"/>
      <c r="AC474" s="1"/>
      <c r="AD474" s="1"/>
      <c r="AE474" s="1"/>
      <c r="AF474" s="1" t="e">
        <f t="shared" si="297"/>
        <v>#REF!</v>
      </c>
      <c r="AG474" s="1"/>
      <c r="AH474" s="1"/>
      <c r="AI474" s="1"/>
      <c r="AJ474" s="1"/>
      <c r="AK474" s="1"/>
      <c r="AL474" s="1"/>
      <c r="AM474" s="1"/>
    </row>
    <row r="475" spans="27:39" x14ac:dyDescent="0.2">
      <c r="AA475" s="1"/>
      <c r="AB475" s="1"/>
      <c r="AC475" s="1"/>
      <c r="AD475" s="1"/>
      <c r="AE475" s="1"/>
      <c r="AF475" s="1" t="e">
        <f t="shared" si="297"/>
        <v>#REF!</v>
      </c>
      <c r="AG475" s="1"/>
      <c r="AH475" s="1"/>
      <c r="AI475" s="1"/>
      <c r="AJ475" s="1"/>
      <c r="AK475" s="1"/>
      <c r="AL475" s="1"/>
      <c r="AM475" s="1"/>
    </row>
    <row r="476" spans="27:39" x14ac:dyDescent="0.2">
      <c r="AA476" s="1"/>
      <c r="AB476" s="1"/>
      <c r="AC476" s="1"/>
      <c r="AD476" s="1"/>
      <c r="AE476" s="1"/>
      <c r="AF476" s="1" t="e">
        <f t="shared" si="297"/>
        <v>#REF!</v>
      </c>
      <c r="AG476" s="1"/>
      <c r="AH476" s="1"/>
      <c r="AI476" s="1"/>
      <c r="AJ476" s="1"/>
      <c r="AK476" s="1"/>
      <c r="AL476" s="1"/>
      <c r="AM476" s="1"/>
    </row>
    <row r="477" spans="27:39" x14ac:dyDescent="0.2">
      <c r="AA477" s="1"/>
      <c r="AB477" s="1"/>
      <c r="AC477" s="1"/>
      <c r="AD477" s="1"/>
      <c r="AE477" s="1"/>
      <c r="AF477" s="1" t="e">
        <f t="shared" si="297"/>
        <v>#REF!</v>
      </c>
      <c r="AG477" s="1"/>
      <c r="AH477" s="1"/>
      <c r="AI477" s="1"/>
      <c r="AJ477" s="1"/>
      <c r="AK477" s="1"/>
      <c r="AL477" s="1"/>
      <c r="AM477" s="1"/>
    </row>
    <row r="478" spans="27:39" x14ac:dyDescent="0.2">
      <c r="AA478" s="1"/>
      <c r="AB478" s="1"/>
      <c r="AC478" s="1"/>
      <c r="AD478" s="1"/>
      <c r="AE478" s="1"/>
      <c r="AF478" s="1" t="e">
        <f t="shared" si="297"/>
        <v>#REF!</v>
      </c>
      <c r="AG478" s="1"/>
      <c r="AH478" s="1"/>
      <c r="AI478" s="1"/>
      <c r="AJ478" s="1"/>
      <c r="AK478" s="1"/>
      <c r="AL478" s="1"/>
      <c r="AM478" s="1"/>
    </row>
    <row r="479" spans="27:39" x14ac:dyDescent="0.2">
      <c r="AA479" s="1"/>
      <c r="AB479" s="1"/>
      <c r="AC479" s="1"/>
      <c r="AD479" s="1"/>
      <c r="AE479" s="1"/>
      <c r="AF479" s="1" t="e">
        <f t="shared" si="297"/>
        <v>#REF!</v>
      </c>
      <c r="AG479" s="1"/>
      <c r="AH479" s="1"/>
      <c r="AI479" s="1"/>
      <c r="AJ479" s="1"/>
      <c r="AK479" s="1"/>
      <c r="AL479" s="1"/>
      <c r="AM479" s="1"/>
    </row>
    <row r="480" spans="27:39" x14ac:dyDescent="0.2">
      <c r="AA480" s="1"/>
      <c r="AB480" s="1"/>
      <c r="AC480" s="1"/>
      <c r="AD480" s="1"/>
      <c r="AE480" s="1"/>
      <c r="AF480" s="1" t="e">
        <f t="shared" si="297"/>
        <v>#REF!</v>
      </c>
      <c r="AG480" s="1"/>
      <c r="AH480" s="1"/>
      <c r="AI480" s="1"/>
      <c r="AJ480" s="1"/>
      <c r="AK480" s="1"/>
      <c r="AL480" s="1"/>
      <c r="AM480" s="1"/>
    </row>
    <row r="481" spans="27:39" x14ac:dyDescent="0.2">
      <c r="AA481" s="1"/>
      <c r="AB481" s="1"/>
      <c r="AC481" s="1"/>
      <c r="AD481" s="1"/>
      <c r="AE481" s="1"/>
      <c r="AF481" s="1" t="e">
        <f t="shared" si="297"/>
        <v>#REF!</v>
      </c>
      <c r="AG481" s="1"/>
      <c r="AH481" s="1"/>
      <c r="AI481" s="1"/>
      <c r="AJ481" s="1"/>
      <c r="AK481" s="1"/>
      <c r="AL481" s="1"/>
      <c r="AM481" s="1"/>
    </row>
    <row r="482" spans="27:39" x14ac:dyDescent="0.2">
      <c r="AA482" s="1"/>
      <c r="AB482" s="1"/>
      <c r="AC482" s="1"/>
      <c r="AD482" s="1"/>
      <c r="AE482" s="1"/>
      <c r="AF482" s="1" t="e">
        <f t="shared" si="297"/>
        <v>#REF!</v>
      </c>
      <c r="AG482" s="1"/>
      <c r="AH482" s="1"/>
      <c r="AI482" s="1"/>
      <c r="AJ482" s="1"/>
      <c r="AK482" s="1"/>
      <c r="AL482" s="1"/>
      <c r="AM482" s="1"/>
    </row>
    <row r="483" spans="27:39" x14ac:dyDescent="0.2">
      <c r="AA483" s="1"/>
      <c r="AB483" s="1"/>
      <c r="AC483" s="1"/>
      <c r="AD483" s="1"/>
      <c r="AE483" s="1"/>
      <c r="AF483" s="1" t="e">
        <f t="shared" si="297"/>
        <v>#REF!</v>
      </c>
      <c r="AG483" s="1"/>
      <c r="AH483" s="1"/>
      <c r="AI483" s="1"/>
      <c r="AJ483" s="1"/>
      <c r="AK483" s="1"/>
      <c r="AL483" s="1"/>
      <c r="AM483" s="1"/>
    </row>
    <row r="484" spans="27:39" x14ac:dyDescent="0.2">
      <c r="AA484" s="1"/>
      <c r="AB484" s="1"/>
      <c r="AC484" s="1"/>
      <c r="AD484" s="1"/>
      <c r="AE484" s="1"/>
      <c r="AF484" s="1" t="e">
        <f t="shared" si="297"/>
        <v>#REF!</v>
      </c>
      <c r="AG484" s="1"/>
      <c r="AH484" s="1"/>
      <c r="AI484" s="1"/>
      <c r="AJ484" s="1"/>
      <c r="AK484" s="1"/>
      <c r="AL484" s="1"/>
      <c r="AM484" s="1"/>
    </row>
    <row r="485" spans="27:39" x14ac:dyDescent="0.2">
      <c r="AA485" s="1"/>
      <c r="AB485" s="1"/>
      <c r="AC485" s="1"/>
      <c r="AD485" s="1"/>
      <c r="AE485" s="1"/>
      <c r="AF485" s="1" t="e">
        <f t="shared" si="297"/>
        <v>#REF!</v>
      </c>
      <c r="AG485" s="1"/>
      <c r="AH485" s="1"/>
      <c r="AI485" s="1"/>
      <c r="AJ485" s="1"/>
      <c r="AK485" s="1"/>
      <c r="AL485" s="1"/>
      <c r="AM485" s="1"/>
    </row>
    <row r="486" spans="27:39" x14ac:dyDescent="0.2">
      <c r="AA486" s="1"/>
      <c r="AB486" s="1"/>
      <c r="AC486" s="1"/>
      <c r="AD486" s="1"/>
      <c r="AE486" s="1"/>
      <c r="AF486" s="1" t="e">
        <f t="shared" si="297"/>
        <v>#REF!</v>
      </c>
      <c r="AG486" s="1"/>
      <c r="AH486" s="1"/>
      <c r="AI486" s="1"/>
      <c r="AJ486" s="1"/>
      <c r="AK486" s="1"/>
      <c r="AL486" s="1"/>
      <c r="AM486" s="1"/>
    </row>
    <row r="487" spans="27:39" x14ac:dyDescent="0.2">
      <c r="AA487" s="1"/>
      <c r="AB487" s="1"/>
      <c r="AC487" s="1"/>
      <c r="AD487" s="1"/>
      <c r="AE487" s="1"/>
      <c r="AF487" s="1" t="e">
        <f t="shared" si="297"/>
        <v>#REF!</v>
      </c>
      <c r="AG487" s="1"/>
      <c r="AH487" s="1"/>
      <c r="AI487" s="1"/>
      <c r="AJ487" s="1"/>
      <c r="AK487" s="1"/>
      <c r="AL487" s="1"/>
      <c r="AM487" s="1"/>
    </row>
    <row r="488" spans="27:39" x14ac:dyDescent="0.2">
      <c r="AA488" s="1"/>
      <c r="AB488" s="1"/>
      <c r="AC488" s="1"/>
      <c r="AD488" s="1"/>
      <c r="AE488" s="1"/>
      <c r="AF488" s="1" t="e">
        <f t="shared" si="297"/>
        <v>#REF!</v>
      </c>
      <c r="AG488" s="1"/>
      <c r="AH488" s="1"/>
      <c r="AI488" s="1"/>
      <c r="AJ488" s="1"/>
      <c r="AK488" s="1"/>
      <c r="AL488" s="1"/>
      <c r="AM488" s="1"/>
    </row>
    <row r="489" spans="27:39" x14ac:dyDescent="0.2">
      <c r="AA489" s="1"/>
      <c r="AB489" s="1"/>
      <c r="AC489" s="1"/>
      <c r="AD489" s="1"/>
      <c r="AE489" s="1"/>
      <c r="AF489" s="1" t="e">
        <f t="shared" si="297"/>
        <v>#REF!</v>
      </c>
      <c r="AG489" s="1"/>
      <c r="AH489" s="1"/>
      <c r="AI489" s="1"/>
      <c r="AJ489" s="1"/>
      <c r="AK489" s="1"/>
      <c r="AL489" s="1"/>
      <c r="AM489" s="1"/>
    </row>
    <row r="490" spans="27:39" x14ac:dyDescent="0.2">
      <c r="AA490" s="1"/>
      <c r="AB490" s="1"/>
      <c r="AC490" s="1"/>
      <c r="AD490" s="1"/>
      <c r="AE490" s="1"/>
      <c r="AF490" s="1" t="e">
        <f t="shared" si="297"/>
        <v>#REF!</v>
      </c>
      <c r="AG490" s="1"/>
      <c r="AH490" s="1"/>
      <c r="AI490" s="1"/>
      <c r="AJ490" s="1"/>
      <c r="AK490" s="1"/>
      <c r="AL490" s="1"/>
      <c r="AM490" s="1"/>
    </row>
    <row r="491" spans="27:39" x14ac:dyDescent="0.2">
      <c r="AA491" s="1"/>
      <c r="AB491" s="1"/>
      <c r="AC491" s="1"/>
      <c r="AD491" s="1"/>
      <c r="AE491" s="1"/>
      <c r="AF491" s="1" t="e">
        <f t="shared" si="297"/>
        <v>#REF!</v>
      </c>
      <c r="AG491" s="1"/>
      <c r="AH491" s="1"/>
      <c r="AI491" s="1"/>
      <c r="AJ491" s="1"/>
      <c r="AK491" s="1"/>
      <c r="AL491" s="1"/>
      <c r="AM491" s="1"/>
    </row>
    <row r="492" spans="27:39" x14ac:dyDescent="0.2">
      <c r="AA492" s="1"/>
      <c r="AB492" s="1"/>
      <c r="AC492" s="1"/>
      <c r="AD492" s="1"/>
      <c r="AE492" s="1"/>
      <c r="AF492" s="1" t="e">
        <f t="shared" si="297"/>
        <v>#REF!</v>
      </c>
      <c r="AG492" s="1"/>
      <c r="AH492" s="1"/>
      <c r="AI492" s="1"/>
      <c r="AJ492" s="1"/>
      <c r="AK492" s="1"/>
      <c r="AL492" s="1"/>
      <c r="AM492" s="1"/>
    </row>
    <row r="493" spans="27:39" x14ac:dyDescent="0.2">
      <c r="AA493" s="1"/>
      <c r="AB493" s="1"/>
      <c r="AC493" s="1"/>
      <c r="AD493" s="1"/>
      <c r="AE493" s="1"/>
      <c r="AF493" s="1" t="e">
        <f t="shared" si="297"/>
        <v>#REF!</v>
      </c>
      <c r="AG493" s="1"/>
      <c r="AH493" s="1"/>
      <c r="AI493" s="1"/>
      <c r="AJ493" s="1"/>
      <c r="AK493" s="1"/>
      <c r="AL493" s="1"/>
      <c r="AM493" s="1"/>
    </row>
    <row r="494" spans="27:39" x14ac:dyDescent="0.2">
      <c r="AA494" s="1"/>
      <c r="AB494" s="1"/>
      <c r="AC494" s="1"/>
      <c r="AD494" s="1"/>
      <c r="AE494" s="1"/>
      <c r="AF494" s="1" t="e">
        <f t="shared" si="297"/>
        <v>#REF!</v>
      </c>
      <c r="AG494" s="1"/>
      <c r="AH494" s="1"/>
      <c r="AI494" s="1"/>
      <c r="AJ494" s="1"/>
      <c r="AK494" s="1"/>
      <c r="AL494" s="1"/>
      <c r="AM494" s="1"/>
    </row>
    <row r="495" spans="27:39" x14ac:dyDescent="0.2">
      <c r="AA495" s="1"/>
      <c r="AB495" s="1"/>
      <c r="AC495" s="1"/>
      <c r="AD495" s="1"/>
      <c r="AE495" s="1"/>
      <c r="AF495" s="1" t="e">
        <f t="shared" si="297"/>
        <v>#REF!</v>
      </c>
      <c r="AG495" s="1"/>
      <c r="AH495" s="1"/>
      <c r="AI495" s="1"/>
      <c r="AJ495" s="1"/>
      <c r="AK495" s="1"/>
      <c r="AL495" s="1"/>
      <c r="AM495" s="1"/>
    </row>
    <row r="496" spans="27:39" x14ac:dyDescent="0.2">
      <c r="AA496" s="1"/>
      <c r="AB496" s="1"/>
      <c r="AC496" s="1"/>
      <c r="AD496" s="1"/>
      <c r="AE496" s="1"/>
      <c r="AF496" s="1" t="e">
        <f t="shared" si="297"/>
        <v>#REF!</v>
      </c>
      <c r="AG496" s="1"/>
      <c r="AH496" s="1"/>
      <c r="AI496" s="1"/>
      <c r="AJ496" s="1"/>
      <c r="AK496" s="1"/>
      <c r="AL496" s="1"/>
      <c r="AM496" s="1"/>
    </row>
    <row r="497" spans="27:39" x14ac:dyDescent="0.2">
      <c r="AA497" s="1"/>
      <c r="AB497" s="1"/>
      <c r="AC497" s="1"/>
      <c r="AD497" s="1"/>
      <c r="AE497" s="1"/>
      <c r="AF497" s="1" t="e">
        <f t="shared" si="297"/>
        <v>#REF!</v>
      </c>
      <c r="AG497" s="1"/>
      <c r="AH497" s="1"/>
      <c r="AI497" s="1"/>
      <c r="AJ497" s="1"/>
      <c r="AK497" s="1"/>
      <c r="AL497" s="1"/>
      <c r="AM497" s="1"/>
    </row>
    <row r="498" spans="27:39" x14ac:dyDescent="0.2">
      <c r="AA498" s="1"/>
      <c r="AB498" s="1"/>
      <c r="AC498" s="1"/>
      <c r="AD498" s="1"/>
      <c r="AE498" s="1"/>
      <c r="AF498" s="1" t="e">
        <f t="shared" si="297"/>
        <v>#REF!</v>
      </c>
      <c r="AG498" s="1"/>
      <c r="AH498" s="1"/>
      <c r="AI498" s="1"/>
      <c r="AJ498" s="1"/>
      <c r="AK498" s="1"/>
      <c r="AL498" s="1"/>
      <c r="AM498" s="1"/>
    </row>
    <row r="499" spans="27:39" x14ac:dyDescent="0.2">
      <c r="AA499" s="1"/>
      <c r="AB499" s="1"/>
      <c r="AC499" s="1"/>
      <c r="AD499" s="1"/>
      <c r="AE499" s="1"/>
      <c r="AF499" s="1" t="e">
        <f t="shared" si="297"/>
        <v>#REF!</v>
      </c>
      <c r="AG499" s="1"/>
      <c r="AH499" s="1"/>
      <c r="AI499" s="1"/>
      <c r="AJ499" s="1"/>
      <c r="AK499" s="1"/>
      <c r="AL499" s="1"/>
      <c r="AM499" s="1"/>
    </row>
    <row r="500" spans="27:39" x14ac:dyDescent="0.2">
      <c r="AA500" s="1"/>
      <c r="AB500" s="1"/>
      <c r="AC500" s="1"/>
      <c r="AD500" s="1"/>
      <c r="AE500" s="1"/>
      <c r="AF500" s="1" t="e">
        <f t="shared" si="297"/>
        <v>#REF!</v>
      </c>
      <c r="AG500" s="1"/>
      <c r="AH500" s="1"/>
      <c r="AI500" s="1"/>
      <c r="AJ500" s="1"/>
      <c r="AK500" s="1"/>
      <c r="AL500" s="1"/>
      <c r="AM500" s="1"/>
    </row>
    <row r="501" spans="27:39" x14ac:dyDescent="0.2">
      <c r="AA501" s="1"/>
      <c r="AB501" s="1"/>
      <c r="AC501" s="1"/>
      <c r="AD501" s="1"/>
      <c r="AE501" s="1"/>
      <c r="AF501" s="1" t="e">
        <f t="shared" si="297"/>
        <v>#REF!</v>
      </c>
      <c r="AG501" s="1"/>
      <c r="AH501" s="1"/>
      <c r="AI501" s="1"/>
      <c r="AJ501" s="1"/>
      <c r="AK501" s="1"/>
      <c r="AL501" s="1"/>
      <c r="AM501" s="1"/>
    </row>
    <row r="502" spans="27:39" x14ac:dyDescent="0.2">
      <c r="AA502" s="1"/>
      <c r="AB502" s="1"/>
      <c r="AC502" s="1"/>
      <c r="AD502" s="1"/>
      <c r="AE502" s="1"/>
      <c r="AF502" s="1" t="e">
        <f t="shared" si="297"/>
        <v>#REF!</v>
      </c>
      <c r="AG502" s="1"/>
      <c r="AH502" s="1"/>
      <c r="AI502" s="1"/>
      <c r="AJ502" s="1"/>
      <c r="AK502" s="1"/>
      <c r="AL502" s="1"/>
      <c r="AM502" s="1"/>
    </row>
    <row r="503" spans="27:39" x14ac:dyDescent="0.2">
      <c r="AA503" s="1"/>
      <c r="AB503" s="1"/>
      <c r="AC503" s="1"/>
      <c r="AD503" s="1"/>
      <c r="AE503" s="1"/>
      <c r="AF503" s="1" t="e">
        <f t="shared" si="297"/>
        <v>#REF!</v>
      </c>
      <c r="AG503" s="1"/>
      <c r="AH503" s="1"/>
      <c r="AI503" s="1"/>
      <c r="AJ503" s="1"/>
      <c r="AK503" s="1"/>
      <c r="AL503" s="1"/>
      <c r="AM503" s="1"/>
    </row>
    <row r="504" spans="27:39" x14ac:dyDescent="0.2">
      <c r="AA504" s="1"/>
      <c r="AB504" s="1"/>
      <c r="AC504" s="1"/>
      <c r="AD504" s="1"/>
      <c r="AE504" s="1"/>
      <c r="AF504" s="1" t="e">
        <f t="shared" si="297"/>
        <v>#REF!</v>
      </c>
      <c r="AG504" s="1"/>
      <c r="AH504" s="1"/>
      <c r="AI504" s="1"/>
      <c r="AJ504" s="1"/>
      <c r="AK504" s="1"/>
      <c r="AL504" s="1"/>
      <c r="AM504" s="1"/>
    </row>
    <row r="505" spans="27:39" x14ac:dyDescent="0.2">
      <c r="AA505" s="1"/>
      <c r="AB505" s="1"/>
      <c r="AC505" s="1"/>
      <c r="AD505" s="1"/>
      <c r="AE505" s="1"/>
      <c r="AF505" s="1" t="e">
        <f t="shared" si="297"/>
        <v>#REF!</v>
      </c>
      <c r="AG505" s="1"/>
      <c r="AH505" s="1"/>
      <c r="AI505" s="1"/>
      <c r="AJ505" s="1"/>
      <c r="AK505" s="1"/>
      <c r="AL505" s="1"/>
      <c r="AM505" s="1"/>
    </row>
    <row r="506" spans="27:39" x14ac:dyDescent="0.2">
      <c r="AA506" s="1"/>
      <c r="AB506" s="1"/>
      <c r="AC506" s="1"/>
      <c r="AD506" s="1"/>
      <c r="AE506" s="1"/>
      <c r="AF506" s="1" t="e">
        <f t="shared" si="297"/>
        <v>#REF!</v>
      </c>
      <c r="AG506" s="1"/>
      <c r="AH506" s="1"/>
      <c r="AI506" s="1"/>
      <c r="AJ506" s="1"/>
      <c r="AK506" s="1"/>
      <c r="AL506" s="1"/>
      <c r="AM506" s="1"/>
    </row>
    <row r="507" spans="27:39" x14ac:dyDescent="0.2">
      <c r="AA507" s="1"/>
      <c r="AB507" s="1"/>
      <c r="AC507" s="1"/>
      <c r="AD507" s="1"/>
      <c r="AE507" s="1"/>
      <c r="AF507" s="1" t="e">
        <f t="shared" si="297"/>
        <v>#REF!</v>
      </c>
      <c r="AG507" s="1"/>
      <c r="AH507" s="1"/>
      <c r="AI507" s="1"/>
      <c r="AJ507" s="1"/>
      <c r="AK507" s="1"/>
      <c r="AL507" s="1"/>
      <c r="AM507" s="1"/>
    </row>
    <row r="508" spans="27:39" x14ac:dyDescent="0.2">
      <c r="AA508" s="1"/>
      <c r="AB508" s="1"/>
      <c r="AC508" s="1"/>
      <c r="AD508" s="1"/>
      <c r="AE508" s="1"/>
      <c r="AF508" s="1" t="e">
        <f t="shared" si="297"/>
        <v>#REF!</v>
      </c>
      <c r="AG508" s="1"/>
      <c r="AH508" s="1"/>
      <c r="AI508" s="1"/>
      <c r="AJ508" s="1"/>
      <c r="AK508" s="1"/>
      <c r="AL508" s="1"/>
      <c r="AM508" s="1"/>
    </row>
    <row r="509" spans="27:39" x14ac:dyDescent="0.2">
      <c r="AA509" s="1"/>
      <c r="AB509" s="1"/>
      <c r="AC509" s="1"/>
      <c r="AD509" s="1"/>
      <c r="AE509" s="1"/>
      <c r="AF509" s="1" t="e">
        <f t="shared" si="297"/>
        <v>#REF!</v>
      </c>
      <c r="AG509" s="1"/>
      <c r="AH509" s="1"/>
      <c r="AI509" s="1"/>
      <c r="AJ509" s="1"/>
      <c r="AK509" s="1"/>
      <c r="AL509" s="1"/>
      <c r="AM509" s="1"/>
    </row>
    <row r="510" spans="27:39" x14ac:dyDescent="0.2">
      <c r="AA510" s="1"/>
      <c r="AB510" s="1"/>
      <c r="AC510" s="1"/>
      <c r="AD510" s="1"/>
      <c r="AE510" s="1"/>
      <c r="AF510" s="1" t="e">
        <f t="shared" si="297"/>
        <v>#REF!</v>
      </c>
      <c r="AG510" s="1"/>
      <c r="AH510" s="1"/>
      <c r="AI510" s="1"/>
      <c r="AJ510" s="1"/>
      <c r="AK510" s="1"/>
      <c r="AL510" s="1"/>
      <c r="AM510" s="1"/>
    </row>
    <row r="511" spans="27:39" x14ac:dyDescent="0.2">
      <c r="AA511" s="1"/>
      <c r="AB511" s="1"/>
      <c r="AC511" s="1"/>
      <c r="AD511" s="1"/>
      <c r="AE511" s="1"/>
      <c r="AF511" s="1" t="e">
        <f t="shared" si="297"/>
        <v>#REF!</v>
      </c>
      <c r="AG511" s="1"/>
      <c r="AH511" s="1"/>
      <c r="AI511" s="1"/>
      <c r="AJ511" s="1"/>
      <c r="AK511" s="1"/>
      <c r="AL511" s="1"/>
      <c r="AM511" s="1"/>
    </row>
    <row r="512" spans="27:39" x14ac:dyDescent="0.2">
      <c r="AA512" s="1"/>
      <c r="AB512" s="1"/>
      <c r="AC512" s="1"/>
      <c r="AD512" s="1"/>
      <c r="AE512" s="1"/>
      <c r="AF512" s="1" t="e">
        <f t="shared" si="297"/>
        <v>#REF!</v>
      </c>
      <c r="AG512" s="1"/>
      <c r="AH512" s="1"/>
      <c r="AI512" s="1"/>
      <c r="AJ512" s="1"/>
      <c r="AK512" s="1"/>
      <c r="AL512" s="1"/>
      <c r="AM512" s="1"/>
    </row>
    <row r="513" spans="27:39" x14ac:dyDescent="0.2">
      <c r="AA513" s="1"/>
      <c r="AB513" s="1"/>
      <c r="AC513" s="1"/>
      <c r="AD513" s="1"/>
      <c r="AE513" s="1"/>
      <c r="AF513" s="1" t="e">
        <f t="shared" si="297"/>
        <v>#REF!</v>
      </c>
      <c r="AG513" s="1"/>
      <c r="AH513" s="1"/>
      <c r="AI513" s="1"/>
      <c r="AJ513" s="1"/>
      <c r="AK513" s="1"/>
      <c r="AL513" s="1"/>
      <c r="AM513" s="1"/>
    </row>
    <row r="514" spans="27:39" x14ac:dyDescent="0.2">
      <c r="AA514" s="1"/>
      <c r="AB514" s="1"/>
      <c r="AC514" s="1"/>
      <c r="AD514" s="1"/>
      <c r="AE514" s="1"/>
      <c r="AF514" s="1" t="e">
        <f t="shared" si="297"/>
        <v>#REF!</v>
      </c>
      <c r="AG514" s="1"/>
      <c r="AH514" s="1"/>
      <c r="AI514" s="1"/>
      <c r="AJ514" s="1"/>
      <c r="AK514" s="1"/>
      <c r="AL514" s="1"/>
      <c r="AM514" s="1"/>
    </row>
    <row r="515" spans="27:39" x14ac:dyDescent="0.2">
      <c r="AA515" s="1"/>
      <c r="AB515" s="1"/>
      <c r="AC515" s="1"/>
      <c r="AD515" s="1"/>
      <c r="AE515" s="1"/>
      <c r="AF515" s="1" t="e">
        <f t="shared" si="297"/>
        <v>#REF!</v>
      </c>
      <c r="AG515" s="1"/>
      <c r="AH515" s="1"/>
      <c r="AI515" s="1"/>
      <c r="AJ515" s="1"/>
      <c r="AK515" s="1"/>
      <c r="AL515" s="1"/>
      <c r="AM515" s="1"/>
    </row>
    <row r="516" spans="27:39" x14ac:dyDescent="0.2">
      <c r="AA516" s="1"/>
      <c r="AB516" s="1"/>
      <c r="AC516" s="1"/>
      <c r="AD516" s="1"/>
      <c r="AE516" s="1"/>
      <c r="AF516" s="1" t="e">
        <f t="shared" si="297"/>
        <v>#REF!</v>
      </c>
      <c r="AG516" s="1"/>
      <c r="AH516" s="1"/>
      <c r="AI516" s="1"/>
      <c r="AJ516" s="1"/>
      <c r="AK516" s="1"/>
      <c r="AL516" s="1"/>
      <c r="AM516" s="1"/>
    </row>
    <row r="517" spans="27:39" x14ac:dyDescent="0.2">
      <c r="AA517" s="1"/>
      <c r="AB517" s="1"/>
      <c r="AC517" s="1"/>
      <c r="AD517" s="1"/>
      <c r="AE517" s="1"/>
      <c r="AF517" s="1" t="e">
        <f t="shared" si="297"/>
        <v>#REF!</v>
      </c>
      <c r="AG517" s="1"/>
      <c r="AH517" s="1"/>
      <c r="AI517" s="1"/>
      <c r="AJ517" s="1"/>
      <c r="AK517" s="1"/>
      <c r="AL517" s="1"/>
      <c r="AM517" s="1"/>
    </row>
    <row r="518" spans="27:39" x14ac:dyDescent="0.2">
      <c r="AA518" s="1"/>
      <c r="AB518" s="1"/>
      <c r="AC518" s="1"/>
      <c r="AD518" s="1"/>
      <c r="AE518" s="1"/>
      <c r="AF518" s="1" t="e">
        <f t="shared" si="297"/>
        <v>#REF!</v>
      </c>
      <c r="AG518" s="1"/>
      <c r="AH518" s="1"/>
      <c r="AI518" s="1"/>
      <c r="AJ518" s="1"/>
      <c r="AK518" s="1"/>
      <c r="AL518" s="1"/>
      <c r="AM518" s="1"/>
    </row>
    <row r="519" spans="27:39" x14ac:dyDescent="0.2">
      <c r="AA519" s="1"/>
      <c r="AB519" s="1"/>
      <c r="AC519" s="1"/>
      <c r="AD519" s="1"/>
      <c r="AE519" s="1"/>
      <c r="AF519" s="1" t="e">
        <f t="shared" si="297"/>
        <v>#REF!</v>
      </c>
      <c r="AG519" s="1"/>
      <c r="AH519" s="1"/>
      <c r="AI519" s="1"/>
      <c r="AJ519" s="1"/>
      <c r="AK519" s="1"/>
      <c r="AL519" s="1"/>
      <c r="AM519" s="1"/>
    </row>
    <row r="520" spans="27:39" x14ac:dyDescent="0.2">
      <c r="AA520" s="1"/>
      <c r="AB520" s="1"/>
      <c r="AC520" s="1"/>
      <c r="AD520" s="1"/>
      <c r="AE520" s="1"/>
      <c r="AF520" s="1" t="e">
        <f t="shared" ref="AF520:AF583" si="298">AF519+1</f>
        <v>#REF!</v>
      </c>
      <c r="AG520" s="1"/>
      <c r="AH520" s="1"/>
      <c r="AI520" s="1"/>
      <c r="AJ520" s="1"/>
      <c r="AK520" s="1"/>
      <c r="AL520" s="1"/>
      <c r="AM520" s="1"/>
    </row>
    <row r="521" spans="27:39" x14ac:dyDescent="0.2">
      <c r="AA521" s="1"/>
      <c r="AB521" s="1"/>
      <c r="AC521" s="1"/>
      <c r="AD521" s="1"/>
      <c r="AE521" s="1"/>
      <c r="AF521" s="1" t="e">
        <f t="shared" si="298"/>
        <v>#REF!</v>
      </c>
      <c r="AG521" s="1"/>
      <c r="AH521" s="1"/>
      <c r="AI521" s="1"/>
      <c r="AJ521" s="1"/>
      <c r="AK521" s="1"/>
      <c r="AL521" s="1"/>
      <c r="AM521" s="1"/>
    </row>
    <row r="522" spans="27:39" x14ac:dyDescent="0.2">
      <c r="AA522" s="1"/>
      <c r="AB522" s="1"/>
      <c r="AC522" s="1"/>
      <c r="AD522" s="1"/>
      <c r="AE522" s="1"/>
      <c r="AF522" s="1" t="e">
        <f t="shared" si="298"/>
        <v>#REF!</v>
      </c>
      <c r="AG522" s="1"/>
      <c r="AH522" s="1"/>
      <c r="AI522" s="1"/>
      <c r="AJ522" s="1"/>
      <c r="AK522" s="1"/>
      <c r="AL522" s="1"/>
      <c r="AM522" s="1"/>
    </row>
    <row r="523" spans="27:39" x14ac:dyDescent="0.2">
      <c r="AA523" s="1"/>
      <c r="AB523" s="1"/>
      <c r="AC523" s="1"/>
      <c r="AD523" s="1"/>
      <c r="AE523" s="1"/>
      <c r="AF523" s="1" t="e">
        <f t="shared" si="298"/>
        <v>#REF!</v>
      </c>
      <c r="AG523" s="1"/>
      <c r="AH523" s="1"/>
      <c r="AI523" s="1"/>
      <c r="AJ523" s="1"/>
      <c r="AK523" s="1"/>
      <c r="AL523" s="1"/>
      <c r="AM523" s="1"/>
    </row>
    <row r="524" spans="27:39" x14ac:dyDescent="0.2">
      <c r="AA524" s="1"/>
      <c r="AB524" s="1"/>
      <c r="AC524" s="1"/>
      <c r="AD524" s="1"/>
      <c r="AE524" s="1"/>
      <c r="AF524" s="1" t="e">
        <f t="shared" si="298"/>
        <v>#REF!</v>
      </c>
      <c r="AG524" s="1"/>
      <c r="AH524" s="1"/>
      <c r="AI524" s="1"/>
      <c r="AJ524" s="1"/>
      <c r="AK524" s="1"/>
      <c r="AL524" s="1"/>
      <c r="AM524" s="1"/>
    </row>
    <row r="525" spans="27:39" x14ac:dyDescent="0.2">
      <c r="AA525" s="1"/>
      <c r="AB525" s="1"/>
      <c r="AC525" s="1"/>
      <c r="AD525" s="1"/>
      <c r="AE525" s="1"/>
      <c r="AF525" s="1" t="e">
        <f t="shared" si="298"/>
        <v>#REF!</v>
      </c>
      <c r="AG525" s="1"/>
      <c r="AH525" s="1"/>
      <c r="AI525" s="1"/>
      <c r="AJ525" s="1"/>
      <c r="AK525" s="1"/>
      <c r="AL525" s="1"/>
      <c r="AM525" s="1"/>
    </row>
    <row r="526" spans="27:39" x14ac:dyDescent="0.2">
      <c r="AA526" s="1"/>
      <c r="AB526" s="1"/>
      <c r="AC526" s="1"/>
      <c r="AD526" s="1"/>
      <c r="AE526" s="1"/>
      <c r="AF526" s="1" t="e">
        <f t="shared" si="298"/>
        <v>#REF!</v>
      </c>
      <c r="AG526" s="1"/>
      <c r="AH526" s="1"/>
      <c r="AI526" s="1"/>
      <c r="AJ526" s="1"/>
      <c r="AK526" s="1"/>
      <c r="AL526" s="1"/>
      <c r="AM526" s="1"/>
    </row>
    <row r="527" spans="27:39" x14ac:dyDescent="0.2">
      <c r="AA527" s="1"/>
      <c r="AB527" s="1"/>
      <c r="AC527" s="1"/>
      <c r="AD527" s="1"/>
      <c r="AE527" s="1"/>
      <c r="AF527" s="1" t="e">
        <f t="shared" si="298"/>
        <v>#REF!</v>
      </c>
      <c r="AG527" s="1"/>
      <c r="AH527" s="1"/>
      <c r="AI527" s="1"/>
      <c r="AJ527" s="1"/>
      <c r="AK527" s="1"/>
      <c r="AL527" s="1"/>
      <c r="AM527" s="1"/>
    </row>
    <row r="528" spans="27:39" x14ac:dyDescent="0.2">
      <c r="AA528" s="1"/>
      <c r="AB528" s="1"/>
      <c r="AC528" s="1"/>
      <c r="AD528" s="1"/>
      <c r="AE528" s="1"/>
      <c r="AF528" s="1" t="e">
        <f t="shared" si="298"/>
        <v>#REF!</v>
      </c>
      <c r="AG528" s="1"/>
      <c r="AH528" s="1"/>
      <c r="AI528" s="1"/>
      <c r="AJ528" s="1"/>
      <c r="AK528" s="1"/>
      <c r="AL528" s="1"/>
      <c r="AM528" s="1"/>
    </row>
    <row r="529" spans="27:39" x14ac:dyDescent="0.2">
      <c r="AA529" s="1"/>
      <c r="AB529" s="1"/>
      <c r="AC529" s="1"/>
      <c r="AD529" s="1"/>
      <c r="AE529" s="1"/>
      <c r="AF529" s="1" t="e">
        <f t="shared" si="298"/>
        <v>#REF!</v>
      </c>
      <c r="AG529" s="1"/>
      <c r="AH529" s="1"/>
      <c r="AI529" s="1"/>
      <c r="AJ529" s="1"/>
      <c r="AK529" s="1"/>
      <c r="AL529" s="1"/>
      <c r="AM529" s="1"/>
    </row>
    <row r="530" spans="27:39" x14ac:dyDescent="0.2">
      <c r="AA530" s="1"/>
      <c r="AB530" s="1"/>
      <c r="AC530" s="1"/>
      <c r="AD530" s="1"/>
      <c r="AE530" s="1"/>
      <c r="AF530" s="1" t="e">
        <f t="shared" si="298"/>
        <v>#REF!</v>
      </c>
      <c r="AG530" s="1"/>
      <c r="AH530" s="1"/>
      <c r="AI530" s="1"/>
      <c r="AJ530" s="1"/>
      <c r="AK530" s="1"/>
      <c r="AL530" s="1"/>
      <c r="AM530" s="1"/>
    </row>
    <row r="531" spans="27:39" x14ac:dyDescent="0.2">
      <c r="AA531" s="1"/>
      <c r="AB531" s="1"/>
      <c r="AC531" s="1"/>
      <c r="AD531" s="1"/>
      <c r="AE531" s="1"/>
      <c r="AF531" s="1" t="e">
        <f t="shared" si="298"/>
        <v>#REF!</v>
      </c>
      <c r="AG531" s="1"/>
      <c r="AH531" s="1"/>
      <c r="AI531" s="1"/>
      <c r="AJ531" s="1"/>
      <c r="AK531" s="1"/>
      <c r="AL531" s="1"/>
      <c r="AM531" s="1"/>
    </row>
    <row r="532" spans="27:39" x14ac:dyDescent="0.2">
      <c r="AA532" s="1"/>
      <c r="AB532" s="1"/>
      <c r="AC532" s="1"/>
      <c r="AD532" s="1"/>
      <c r="AE532" s="1"/>
      <c r="AF532" s="1" t="e">
        <f t="shared" si="298"/>
        <v>#REF!</v>
      </c>
      <c r="AG532" s="1"/>
      <c r="AH532" s="1"/>
      <c r="AI532" s="1"/>
      <c r="AJ532" s="1"/>
      <c r="AK532" s="1"/>
      <c r="AL532" s="1"/>
      <c r="AM532" s="1"/>
    </row>
    <row r="533" spans="27:39" x14ac:dyDescent="0.2">
      <c r="AA533" s="1"/>
      <c r="AB533" s="1"/>
      <c r="AC533" s="1"/>
      <c r="AD533" s="1"/>
      <c r="AE533" s="1"/>
      <c r="AF533" s="1" t="e">
        <f t="shared" si="298"/>
        <v>#REF!</v>
      </c>
      <c r="AG533" s="1"/>
      <c r="AH533" s="1"/>
      <c r="AI533" s="1"/>
      <c r="AJ533" s="1"/>
      <c r="AK533" s="1"/>
      <c r="AL533" s="1"/>
      <c r="AM533" s="1"/>
    </row>
    <row r="534" spans="27:39" x14ac:dyDescent="0.2">
      <c r="AA534" s="1"/>
      <c r="AB534" s="1"/>
      <c r="AC534" s="1"/>
      <c r="AD534" s="1"/>
      <c r="AE534" s="1"/>
      <c r="AF534" s="1" t="e">
        <f t="shared" si="298"/>
        <v>#REF!</v>
      </c>
      <c r="AG534" s="1"/>
      <c r="AH534" s="1"/>
      <c r="AI534" s="1"/>
      <c r="AJ534" s="1"/>
      <c r="AK534" s="1"/>
      <c r="AL534" s="1"/>
      <c r="AM534" s="1"/>
    </row>
    <row r="535" spans="27:39" x14ac:dyDescent="0.2">
      <c r="AA535" s="1"/>
      <c r="AB535" s="1"/>
      <c r="AC535" s="1"/>
      <c r="AD535" s="1"/>
      <c r="AE535" s="1"/>
      <c r="AF535" s="1" t="e">
        <f t="shared" si="298"/>
        <v>#REF!</v>
      </c>
      <c r="AG535" s="1"/>
      <c r="AH535" s="1"/>
      <c r="AI535" s="1"/>
      <c r="AJ535" s="1"/>
      <c r="AK535" s="1"/>
      <c r="AL535" s="1"/>
      <c r="AM535" s="1"/>
    </row>
    <row r="536" spans="27:39" x14ac:dyDescent="0.2">
      <c r="AA536" s="1"/>
      <c r="AB536" s="1"/>
      <c r="AC536" s="1"/>
      <c r="AD536" s="1"/>
      <c r="AE536" s="1"/>
      <c r="AF536" s="1" t="e">
        <f t="shared" si="298"/>
        <v>#REF!</v>
      </c>
      <c r="AG536" s="1"/>
      <c r="AH536" s="1"/>
      <c r="AI536" s="1"/>
      <c r="AJ536" s="1"/>
      <c r="AK536" s="1"/>
      <c r="AL536" s="1"/>
      <c r="AM536" s="1"/>
    </row>
    <row r="537" spans="27:39" x14ac:dyDescent="0.2">
      <c r="AA537" s="1"/>
      <c r="AB537" s="1"/>
      <c r="AC537" s="1"/>
      <c r="AD537" s="1"/>
      <c r="AE537" s="1"/>
      <c r="AF537" s="1" t="e">
        <f t="shared" si="298"/>
        <v>#REF!</v>
      </c>
      <c r="AG537" s="1"/>
      <c r="AH537" s="1"/>
      <c r="AI537" s="1"/>
      <c r="AJ537" s="1"/>
      <c r="AK537" s="1"/>
      <c r="AL537" s="1"/>
      <c r="AM537" s="1"/>
    </row>
    <row r="538" spans="27:39" x14ac:dyDescent="0.2">
      <c r="AA538" s="1"/>
      <c r="AB538" s="1"/>
      <c r="AC538" s="1"/>
      <c r="AD538" s="1"/>
      <c r="AE538" s="1"/>
      <c r="AF538" s="1" t="e">
        <f t="shared" si="298"/>
        <v>#REF!</v>
      </c>
      <c r="AG538" s="1"/>
      <c r="AH538" s="1"/>
      <c r="AI538" s="1"/>
      <c r="AJ538" s="1"/>
      <c r="AK538" s="1"/>
      <c r="AL538" s="1"/>
      <c r="AM538" s="1"/>
    </row>
    <row r="539" spans="27:39" x14ac:dyDescent="0.2">
      <c r="AA539" s="1"/>
      <c r="AB539" s="1"/>
      <c r="AC539" s="1"/>
      <c r="AD539" s="1"/>
      <c r="AE539" s="1"/>
      <c r="AF539" s="1" t="e">
        <f t="shared" si="298"/>
        <v>#REF!</v>
      </c>
      <c r="AG539" s="1"/>
      <c r="AH539" s="1"/>
      <c r="AI539" s="1"/>
      <c r="AJ539" s="1"/>
      <c r="AK539" s="1"/>
      <c r="AL539" s="1"/>
      <c r="AM539" s="1"/>
    </row>
    <row r="540" spans="27:39" x14ac:dyDescent="0.2">
      <c r="AA540" s="1"/>
      <c r="AB540" s="1"/>
      <c r="AC540" s="1"/>
      <c r="AD540" s="1"/>
      <c r="AE540" s="1"/>
      <c r="AF540" s="1" t="e">
        <f t="shared" si="298"/>
        <v>#REF!</v>
      </c>
      <c r="AG540" s="1"/>
      <c r="AH540" s="1"/>
      <c r="AI540" s="1"/>
      <c r="AJ540" s="1"/>
      <c r="AK540" s="1"/>
      <c r="AL540" s="1"/>
      <c r="AM540" s="1"/>
    </row>
    <row r="541" spans="27:39" x14ac:dyDescent="0.2">
      <c r="AA541" s="1"/>
      <c r="AB541" s="1"/>
      <c r="AC541" s="1"/>
      <c r="AD541" s="1"/>
      <c r="AE541" s="1"/>
      <c r="AF541" s="1" t="e">
        <f t="shared" si="298"/>
        <v>#REF!</v>
      </c>
      <c r="AG541" s="1"/>
      <c r="AH541" s="1"/>
      <c r="AI541" s="1"/>
      <c r="AJ541" s="1"/>
      <c r="AK541" s="1"/>
      <c r="AL541" s="1"/>
      <c r="AM541" s="1"/>
    </row>
    <row r="542" spans="27:39" x14ac:dyDescent="0.2">
      <c r="AA542" s="1"/>
      <c r="AB542" s="1"/>
      <c r="AC542" s="1"/>
      <c r="AD542" s="1"/>
      <c r="AE542" s="1"/>
      <c r="AF542" s="1" t="e">
        <f t="shared" si="298"/>
        <v>#REF!</v>
      </c>
      <c r="AG542" s="1"/>
      <c r="AH542" s="1"/>
      <c r="AI542" s="1"/>
      <c r="AJ542" s="1"/>
      <c r="AK542" s="1"/>
      <c r="AL542" s="1"/>
      <c r="AM542" s="1"/>
    </row>
    <row r="543" spans="27:39" x14ac:dyDescent="0.2">
      <c r="AA543" s="1"/>
      <c r="AB543" s="1"/>
      <c r="AC543" s="1"/>
      <c r="AD543" s="1"/>
      <c r="AE543" s="1"/>
      <c r="AF543" s="1" t="e">
        <f t="shared" si="298"/>
        <v>#REF!</v>
      </c>
      <c r="AG543" s="1"/>
      <c r="AH543" s="1"/>
      <c r="AI543" s="1"/>
      <c r="AJ543" s="1"/>
      <c r="AK543" s="1"/>
      <c r="AL543" s="1"/>
      <c r="AM543" s="1"/>
    </row>
    <row r="544" spans="27:39" x14ac:dyDescent="0.2">
      <c r="AA544" s="1"/>
      <c r="AB544" s="1"/>
      <c r="AC544" s="1"/>
      <c r="AD544" s="1"/>
      <c r="AE544" s="1"/>
      <c r="AF544" s="1" t="e">
        <f t="shared" si="298"/>
        <v>#REF!</v>
      </c>
      <c r="AG544" s="1"/>
      <c r="AH544" s="1"/>
      <c r="AI544" s="1"/>
      <c r="AJ544" s="1"/>
      <c r="AK544" s="1"/>
      <c r="AL544" s="1"/>
      <c r="AM544" s="1"/>
    </row>
    <row r="545" spans="27:39" x14ac:dyDescent="0.2">
      <c r="AA545" s="1"/>
      <c r="AB545" s="1"/>
      <c r="AC545" s="1"/>
      <c r="AD545" s="1"/>
      <c r="AE545" s="1"/>
      <c r="AF545" s="1" t="e">
        <f t="shared" si="298"/>
        <v>#REF!</v>
      </c>
      <c r="AG545" s="1"/>
      <c r="AH545" s="1"/>
      <c r="AI545" s="1"/>
      <c r="AJ545" s="1"/>
      <c r="AK545" s="1"/>
      <c r="AL545" s="1"/>
      <c r="AM545" s="1"/>
    </row>
    <row r="546" spans="27:39" x14ac:dyDescent="0.2">
      <c r="AA546" s="1"/>
      <c r="AB546" s="1"/>
      <c r="AC546" s="1"/>
      <c r="AD546" s="1"/>
      <c r="AE546" s="1"/>
      <c r="AF546" s="1" t="e">
        <f t="shared" si="298"/>
        <v>#REF!</v>
      </c>
      <c r="AG546" s="1"/>
      <c r="AH546" s="1"/>
      <c r="AI546" s="1"/>
      <c r="AJ546" s="1"/>
      <c r="AK546" s="1"/>
      <c r="AL546" s="1"/>
      <c r="AM546" s="1"/>
    </row>
    <row r="547" spans="27:39" x14ac:dyDescent="0.2">
      <c r="AA547" s="1"/>
      <c r="AB547" s="1"/>
      <c r="AC547" s="1"/>
      <c r="AD547" s="1"/>
      <c r="AE547" s="1"/>
      <c r="AF547" s="1" t="e">
        <f t="shared" si="298"/>
        <v>#REF!</v>
      </c>
      <c r="AG547" s="1"/>
      <c r="AH547" s="1"/>
      <c r="AI547" s="1"/>
      <c r="AJ547" s="1"/>
      <c r="AK547" s="1"/>
      <c r="AL547" s="1"/>
      <c r="AM547" s="1"/>
    </row>
    <row r="548" spans="27:39" x14ac:dyDescent="0.2">
      <c r="AA548" s="1"/>
      <c r="AB548" s="1"/>
      <c r="AC548" s="1"/>
      <c r="AD548" s="1"/>
      <c r="AE548" s="1"/>
      <c r="AF548" s="1" t="e">
        <f t="shared" si="298"/>
        <v>#REF!</v>
      </c>
      <c r="AG548" s="1"/>
      <c r="AH548" s="1"/>
      <c r="AI548" s="1"/>
      <c r="AJ548" s="1"/>
      <c r="AK548" s="1"/>
      <c r="AL548" s="1"/>
      <c r="AM548" s="1"/>
    </row>
    <row r="549" spans="27:39" x14ac:dyDescent="0.2">
      <c r="AA549" s="1"/>
      <c r="AB549" s="1"/>
      <c r="AC549" s="1"/>
      <c r="AD549" s="1"/>
      <c r="AE549" s="1"/>
      <c r="AF549" s="1" t="e">
        <f t="shared" si="298"/>
        <v>#REF!</v>
      </c>
      <c r="AG549" s="1"/>
      <c r="AH549" s="1"/>
      <c r="AI549" s="1"/>
      <c r="AJ549" s="1"/>
      <c r="AK549" s="1"/>
      <c r="AL549" s="1"/>
      <c r="AM549" s="1"/>
    </row>
    <row r="550" spans="27:39" x14ac:dyDescent="0.2">
      <c r="AA550" s="1"/>
      <c r="AB550" s="1"/>
      <c r="AC550" s="1"/>
      <c r="AD550" s="1"/>
      <c r="AE550" s="1"/>
      <c r="AF550" s="1" t="e">
        <f t="shared" si="298"/>
        <v>#REF!</v>
      </c>
      <c r="AG550" s="1"/>
      <c r="AH550" s="1"/>
      <c r="AI550" s="1"/>
      <c r="AJ550" s="1"/>
      <c r="AK550" s="1"/>
      <c r="AL550" s="1"/>
      <c r="AM550" s="1"/>
    </row>
    <row r="551" spans="27:39" x14ac:dyDescent="0.2">
      <c r="AA551" s="1"/>
      <c r="AB551" s="1"/>
      <c r="AC551" s="1"/>
      <c r="AD551" s="1"/>
      <c r="AE551" s="1"/>
      <c r="AF551" s="1" t="e">
        <f t="shared" si="298"/>
        <v>#REF!</v>
      </c>
      <c r="AG551" s="1"/>
      <c r="AH551" s="1"/>
      <c r="AI551" s="1"/>
      <c r="AJ551" s="1"/>
      <c r="AK551" s="1"/>
      <c r="AL551" s="1"/>
      <c r="AM551" s="1"/>
    </row>
    <row r="552" spans="27:39" x14ac:dyDescent="0.2">
      <c r="AA552" s="1"/>
      <c r="AB552" s="1"/>
      <c r="AC552" s="1"/>
      <c r="AD552" s="1"/>
      <c r="AE552" s="1"/>
      <c r="AF552" s="1" t="e">
        <f t="shared" si="298"/>
        <v>#REF!</v>
      </c>
      <c r="AG552" s="1"/>
      <c r="AH552" s="1"/>
      <c r="AI552" s="1"/>
      <c r="AJ552" s="1"/>
      <c r="AK552" s="1"/>
      <c r="AL552" s="1"/>
      <c r="AM552" s="1"/>
    </row>
    <row r="553" spans="27:39" x14ac:dyDescent="0.2">
      <c r="AA553" s="1"/>
      <c r="AB553" s="1"/>
      <c r="AC553" s="1"/>
      <c r="AD553" s="1"/>
      <c r="AE553" s="1"/>
      <c r="AF553" s="1" t="e">
        <f t="shared" si="298"/>
        <v>#REF!</v>
      </c>
      <c r="AG553" s="1"/>
      <c r="AH553" s="1"/>
      <c r="AI553" s="1"/>
      <c r="AJ553" s="1"/>
      <c r="AK553" s="1"/>
      <c r="AL553" s="1"/>
      <c r="AM553" s="1"/>
    </row>
    <row r="554" spans="27:39" x14ac:dyDescent="0.2">
      <c r="AA554" s="1"/>
      <c r="AB554" s="1"/>
      <c r="AC554" s="1"/>
      <c r="AD554" s="1"/>
      <c r="AE554" s="1"/>
      <c r="AF554" s="1" t="e">
        <f t="shared" si="298"/>
        <v>#REF!</v>
      </c>
      <c r="AG554" s="1"/>
      <c r="AH554" s="1"/>
      <c r="AI554" s="1"/>
      <c r="AJ554" s="1"/>
      <c r="AK554" s="1"/>
      <c r="AL554" s="1"/>
      <c r="AM554" s="1"/>
    </row>
    <row r="555" spans="27:39" x14ac:dyDescent="0.2">
      <c r="AA555" s="1"/>
      <c r="AB555" s="1"/>
      <c r="AC555" s="1"/>
      <c r="AD555" s="1"/>
      <c r="AE555" s="1"/>
      <c r="AF555" s="1" t="e">
        <f t="shared" si="298"/>
        <v>#REF!</v>
      </c>
      <c r="AG555" s="1"/>
      <c r="AH555" s="1"/>
      <c r="AI555" s="1"/>
      <c r="AJ555" s="1"/>
      <c r="AK555" s="1"/>
      <c r="AL555" s="1"/>
      <c r="AM555" s="1"/>
    </row>
    <row r="556" spans="27:39" x14ac:dyDescent="0.2">
      <c r="AA556" s="1"/>
      <c r="AB556" s="1"/>
      <c r="AC556" s="1"/>
      <c r="AD556" s="1"/>
      <c r="AE556" s="1"/>
      <c r="AF556" s="1" t="e">
        <f t="shared" si="298"/>
        <v>#REF!</v>
      </c>
      <c r="AG556" s="1"/>
      <c r="AH556" s="1"/>
      <c r="AI556" s="1"/>
      <c r="AJ556" s="1"/>
      <c r="AK556" s="1"/>
      <c r="AL556" s="1"/>
      <c r="AM556" s="1"/>
    </row>
    <row r="557" spans="27:39" x14ac:dyDescent="0.2">
      <c r="AA557" s="1"/>
      <c r="AB557" s="1"/>
      <c r="AC557" s="1"/>
      <c r="AD557" s="1"/>
      <c r="AE557" s="1"/>
      <c r="AF557" s="1" t="e">
        <f t="shared" si="298"/>
        <v>#REF!</v>
      </c>
      <c r="AG557" s="1"/>
      <c r="AH557" s="1"/>
      <c r="AI557" s="1"/>
      <c r="AJ557" s="1"/>
      <c r="AK557" s="1"/>
      <c r="AL557" s="1"/>
      <c r="AM557" s="1"/>
    </row>
    <row r="558" spans="27:39" x14ac:dyDescent="0.2">
      <c r="AA558" s="1"/>
      <c r="AB558" s="1"/>
      <c r="AC558" s="1"/>
      <c r="AD558" s="1"/>
      <c r="AE558" s="1"/>
      <c r="AF558" s="1" t="e">
        <f t="shared" si="298"/>
        <v>#REF!</v>
      </c>
      <c r="AG558" s="1"/>
      <c r="AH558" s="1"/>
      <c r="AI558" s="1"/>
      <c r="AJ558" s="1"/>
      <c r="AK558" s="1"/>
      <c r="AL558" s="1"/>
      <c r="AM558" s="1"/>
    </row>
    <row r="559" spans="27:39" x14ac:dyDescent="0.2">
      <c r="AA559" s="1"/>
      <c r="AB559" s="1"/>
      <c r="AC559" s="1"/>
      <c r="AD559" s="1"/>
      <c r="AE559" s="1"/>
      <c r="AF559" s="1" t="e">
        <f t="shared" si="298"/>
        <v>#REF!</v>
      </c>
      <c r="AG559" s="1"/>
      <c r="AH559" s="1"/>
      <c r="AI559" s="1"/>
      <c r="AJ559" s="1"/>
      <c r="AK559" s="1"/>
      <c r="AL559" s="1"/>
      <c r="AM559" s="1"/>
    </row>
    <row r="560" spans="27:39" x14ac:dyDescent="0.2">
      <c r="AA560" s="1"/>
      <c r="AB560" s="1"/>
      <c r="AC560" s="1"/>
      <c r="AD560" s="1"/>
      <c r="AE560" s="1"/>
      <c r="AF560" s="1" t="e">
        <f t="shared" si="298"/>
        <v>#REF!</v>
      </c>
      <c r="AG560" s="1"/>
      <c r="AH560" s="1"/>
      <c r="AI560" s="1"/>
      <c r="AJ560" s="1"/>
      <c r="AK560" s="1"/>
      <c r="AL560" s="1"/>
      <c r="AM560" s="1"/>
    </row>
    <row r="561" spans="27:39" x14ac:dyDescent="0.2">
      <c r="AA561" s="1"/>
      <c r="AB561" s="1"/>
      <c r="AC561" s="1"/>
      <c r="AD561" s="1"/>
      <c r="AE561" s="1"/>
      <c r="AF561" s="1" t="e">
        <f t="shared" si="298"/>
        <v>#REF!</v>
      </c>
      <c r="AG561" s="1"/>
      <c r="AH561" s="1"/>
      <c r="AI561" s="1"/>
      <c r="AJ561" s="1"/>
      <c r="AK561" s="1"/>
      <c r="AL561" s="1"/>
      <c r="AM561" s="1"/>
    </row>
    <row r="562" spans="27:39" x14ac:dyDescent="0.2">
      <c r="AA562" s="1"/>
      <c r="AB562" s="1"/>
      <c r="AC562" s="1"/>
      <c r="AD562" s="1"/>
      <c r="AE562" s="1"/>
      <c r="AF562" s="1" t="e">
        <f t="shared" si="298"/>
        <v>#REF!</v>
      </c>
      <c r="AG562" s="1"/>
      <c r="AH562" s="1"/>
      <c r="AI562" s="1"/>
      <c r="AJ562" s="1"/>
      <c r="AK562" s="1"/>
      <c r="AL562" s="1"/>
      <c r="AM562" s="1"/>
    </row>
    <row r="563" spans="27:39" x14ac:dyDescent="0.2">
      <c r="AA563" s="1"/>
      <c r="AB563" s="1"/>
      <c r="AC563" s="1"/>
      <c r="AD563" s="1"/>
      <c r="AE563" s="1"/>
      <c r="AF563" s="1" t="e">
        <f t="shared" si="298"/>
        <v>#REF!</v>
      </c>
      <c r="AG563" s="1"/>
      <c r="AH563" s="1"/>
      <c r="AI563" s="1"/>
      <c r="AJ563" s="1"/>
      <c r="AK563" s="1"/>
      <c r="AL563" s="1"/>
      <c r="AM563" s="1"/>
    </row>
    <row r="564" spans="27:39" x14ac:dyDescent="0.2">
      <c r="AA564" s="1"/>
      <c r="AB564" s="1"/>
      <c r="AC564" s="1"/>
      <c r="AD564" s="1"/>
      <c r="AE564" s="1"/>
      <c r="AF564" s="1" t="e">
        <f t="shared" si="298"/>
        <v>#REF!</v>
      </c>
      <c r="AG564" s="1"/>
      <c r="AH564" s="1"/>
      <c r="AI564" s="1"/>
      <c r="AJ564" s="1"/>
      <c r="AK564" s="1"/>
      <c r="AL564" s="1"/>
      <c r="AM564" s="1"/>
    </row>
    <row r="565" spans="27:39" x14ac:dyDescent="0.2">
      <c r="AA565" s="1"/>
      <c r="AB565" s="1"/>
      <c r="AC565" s="1"/>
      <c r="AD565" s="1"/>
      <c r="AE565" s="1"/>
      <c r="AF565" s="1" t="e">
        <f t="shared" si="298"/>
        <v>#REF!</v>
      </c>
      <c r="AG565" s="1"/>
      <c r="AH565" s="1"/>
      <c r="AI565" s="1"/>
      <c r="AJ565" s="1"/>
      <c r="AK565" s="1"/>
      <c r="AL565" s="1"/>
      <c r="AM565" s="1"/>
    </row>
    <row r="566" spans="27:39" x14ac:dyDescent="0.2">
      <c r="AA566" s="1"/>
      <c r="AB566" s="1"/>
      <c r="AC566" s="1"/>
      <c r="AD566" s="1"/>
      <c r="AE566" s="1"/>
      <c r="AF566" s="1" t="e">
        <f t="shared" si="298"/>
        <v>#REF!</v>
      </c>
      <c r="AG566" s="1"/>
      <c r="AH566" s="1"/>
      <c r="AI566" s="1"/>
      <c r="AJ566" s="1"/>
      <c r="AK566" s="1"/>
      <c r="AL566" s="1"/>
      <c r="AM566" s="1"/>
    </row>
    <row r="567" spans="27:39" x14ac:dyDescent="0.2">
      <c r="AA567" s="1"/>
      <c r="AB567" s="1"/>
      <c r="AC567" s="1"/>
      <c r="AD567" s="1"/>
      <c r="AE567" s="1"/>
      <c r="AF567" s="1" t="e">
        <f t="shared" si="298"/>
        <v>#REF!</v>
      </c>
      <c r="AG567" s="1"/>
      <c r="AH567" s="1"/>
      <c r="AI567" s="1"/>
      <c r="AJ567" s="1"/>
      <c r="AK567" s="1"/>
      <c r="AL567" s="1"/>
      <c r="AM567" s="1"/>
    </row>
    <row r="568" spans="27:39" x14ac:dyDescent="0.2">
      <c r="AA568" s="1"/>
      <c r="AB568" s="1"/>
      <c r="AC568" s="1"/>
      <c r="AD568" s="1"/>
      <c r="AE568" s="1"/>
      <c r="AF568" s="1" t="e">
        <f t="shared" si="298"/>
        <v>#REF!</v>
      </c>
      <c r="AG568" s="1"/>
      <c r="AH568" s="1"/>
      <c r="AI568" s="1"/>
      <c r="AJ568" s="1"/>
      <c r="AK568" s="1"/>
      <c r="AL568" s="1"/>
      <c r="AM568" s="1"/>
    </row>
    <row r="569" spans="27:39" x14ac:dyDescent="0.2">
      <c r="AA569" s="1"/>
      <c r="AB569" s="1"/>
      <c r="AC569" s="1"/>
      <c r="AD569" s="1"/>
      <c r="AE569" s="1"/>
      <c r="AF569" s="1" t="e">
        <f t="shared" si="298"/>
        <v>#REF!</v>
      </c>
      <c r="AG569" s="1"/>
      <c r="AH569" s="1"/>
      <c r="AI569" s="1"/>
      <c r="AJ569" s="1"/>
      <c r="AK569" s="1"/>
      <c r="AL569" s="1"/>
      <c r="AM569" s="1"/>
    </row>
    <row r="570" spans="27:39" x14ac:dyDescent="0.2">
      <c r="AA570" s="1"/>
      <c r="AB570" s="1"/>
      <c r="AC570" s="1"/>
      <c r="AD570" s="1"/>
      <c r="AE570" s="1"/>
      <c r="AF570" s="1" t="e">
        <f t="shared" si="298"/>
        <v>#REF!</v>
      </c>
      <c r="AG570" s="1"/>
      <c r="AH570" s="1"/>
      <c r="AI570" s="1"/>
      <c r="AJ570" s="1"/>
      <c r="AK570" s="1"/>
      <c r="AL570" s="1"/>
      <c r="AM570" s="1"/>
    </row>
    <row r="571" spans="27:39" x14ac:dyDescent="0.2">
      <c r="AA571" s="1"/>
      <c r="AB571" s="1"/>
      <c r="AC571" s="1"/>
      <c r="AD571" s="1"/>
      <c r="AE571" s="1"/>
      <c r="AF571" s="1" t="e">
        <f t="shared" si="298"/>
        <v>#REF!</v>
      </c>
      <c r="AG571" s="1"/>
      <c r="AH571" s="1"/>
      <c r="AI571" s="1"/>
      <c r="AJ571" s="1"/>
      <c r="AK571" s="1"/>
      <c r="AL571" s="1"/>
      <c r="AM571" s="1"/>
    </row>
    <row r="572" spans="27:39" x14ac:dyDescent="0.2">
      <c r="AA572" s="1"/>
      <c r="AB572" s="1"/>
      <c r="AC572" s="1"/>
      <c r="AD572" s="1"/>
      <c r="AE572" s="1"/>
      <c r="AF572" s="1" t="e">
        <f t="shared" si="298"/>
        <v>#REF!</v>
      </c>
      <c r="AG572" s="1"/>
      <c r="AH572" s="1"/>
      <c r="AI572" s="1"/>
      <c r="AJ572" s="1"/>
      <c r="AK572" s="1"/>
      <c r="AL572" s="1"/>
      <c r="AM572" s="1"/>
    </row>
    <row r="573" spans="27:39" x14ac:dyDescent="0.2">
      <c r="AA573" s="1"/>
      <c r="AB573" s="1"/>
      <c r="AC573" s="1"/>
      <c r="AD573" s="1"/>
      <c r="AE573" s="1"/>
      <c r="AF573" s="1" t="e">
        <f t="shared" si="298"/>
        <v>#REF!</v>
      </c>
      <c r="AG573" s="1"/>
      <c r="AH573" s="1"/>
      <c r="AI573" s="1"/>
      <c r="AJ573" s="1"/>
      <c r="AK573" s="1"/>
      <c r="AL573" s="1"/>
      <c r="AM573" s="1"/>
    </row>
    <row r="574" spans="27:39" x14ac:dyDescent="0.2">
      <c r="AA574" s="1"/>
      <c r="AB574" s="1"/>
      <c r="AC574" s="1"/>
      <c r="AD574" s="1"/>
      <c r="AE574" s="1"/>
      <c r="AF574" s="1" t="e">
        <f t="shared" si="298"/>
        <v>#REF!</v>
      </c>
      <c r="AG574" s="1"/>
      <c r="AH574" s="1"/>
      <c r="AI574" s="1"/>
      <c r="AJ574" s="1"/>
      <c r="AK574" s="1"/>
      <c r="AL574" s="1"/>
      <c r="AM574" s="1"/>
    </row>
    <row r="575" spans="27:39" x14ac:dyDescent="0.2">
      <c r="AA575" s="1"/>
      <c r="AB575" s="1"/>
      <c r="AC575" s="1"/>
      <c r="AD575" s="1"/>
      <c r="AE575" s="1"/>
      <c r="AF575" s="1" t="e">
        <f t="shared" si="298"/>
        <v>#REF!</v>
      </c>
      <c r="AG575" s="1"/>
      <c r="AH575" s="1"/>
      <c r="AI575" s="1"/>
      <c r="AJ575" s="1"/>
      <c r="AK575" s="1"/>
      <c r="AL575" s="1"/>
      <c r="AM575" s="1"/>
    </row>
    <row r="576" spans="27:39" x14ac:dyDescent="0.2">
      <c r="AA576" s="1"/>
      <c r="AB576" s="1"/>
      <c r="AC576" s="1"/>
      <c r="AD576" s="1"/>
      <c r="AE576" s="1"/>
      <c r="AF576" s="1" t="e">
        <f t="shared" si="298"/>
        <v>#REF!</v>
      </c>
      <c r="AG576" s="1"/>
      <c r="AH576" s="1"/>
      <c r="AI576" s="1"/>
      <c r="AJ576" s="1"/>
      <c r="AK576" s="1"/>
      <c r="AL576" s="1"/>
      <c r="AM576" s="1"/>
    </row>
    <row r="577" spans="27:39" x14ac:dyDescent="0.2">
      <c r="AA577" s="1"/>
      <c r="AB577" s="1"/>
      <c r="AC577" s="1"/>
      <c r="AD577" s="1"/>
      <c r="AE577" s="1"/>
      <c r="AF577" s="1" t="e">
        <f t="shared" si="298"/>
        <v>#REF!</v>
      </c>
      <c r="AG577" s="1"/>
      <c r="AH577" s="1"/>
      <c r="AI577" s="1"/>
      <c r="AJ577" s="1"/>
      <c r="AK577" s="1"/>
      <c r="AL577" s="1"/>
      <c r="AM577" s="1"/>
    </row>
    <row r="578" spans="27:39" x14ac:dyDescent="0.2">
      <c r="AA578" s="1"/>
      <c r="AB578" s="1"/>
      <c r="AC578" s="1"/>
      <c r="AD578" s="1"/>
      <c r="AE578" s="1"/>
      <c r="AF578" s="1" t="e">
        <f t="shared" si="298"/>
        <v>#REF!</v>
      </c>
      <c r="AG578" s="1"/>
      <c r="AH578" s="1"/>
      <c r="AI578" s="1"/>
      <c r="AJ578" s="1"/>
      <c r="AK578" s="1"/>
      <c r="AL578" s="1"/>
      <c r="AM578" s="1"/>
    </row>
    <row r="579" spans="27:39" x14ac:dyDescent="0.2">
      <c r="AA579" s="1"/>
      <c r="AB579" s="1"/>
      <c r="AC579" s="1"/>
      <c r="AD579" s="1"/>
      <c r="AE579" s="1"/>
      <c r="AF579" s="1" t="e">
        <f t="shared" si="298"/>
        <v>#REF!</v>
      </c>
      <c r="AG579" s="1"/>
      <c r="AH579" s="1"/>
      <c r="AI579" s="1"/>
      <c r="AJ579" s="1"/>
      <c r="AK579" s="1"/>
      <c r="AL579" s="1"/>
      <c r="AM579" s="1"/>
    </row>
    <row r="580" spans="27:39" x14ac:dyDescent="0.2">
      <c r="AA580" s="1"/>
      <c r="AB580" s="1"/>
      <c r="AC580" s="1"/>
      <c r="AD580" s="1"/>
      <c r="AE580" s="1"/>
      <c r="AF580" s="1" t="e">
        <f t="shared" si="298"/>
        <v>#REF!</v>
      </c>
      <c r="AG580" s="1"/>
      <c r="AH580" s="1"/>
      <c r="AI580" s="1"/>
      <c r="AJ580" s="1"/>
      <c r="AK580" s="1"/>
      <c r="AL580" s="1"/>
      <c r="AM580" s="1"/>
    </row>
    <row r="581" spans="27:39" x14ac:dyDescent="0.2">
      <c r="AA581" s="1"/>
      <c r="AB581" s="1"/>
      <c r="AC581" s="1"/>
      <c r="AD581" s="1"/>
      <c r="AE581" s="1"/>
      <c r="AF581" s="1" t="e">
        <f t="shared" si="298"/>
        <v>#REF!</v>
      </c>
      <c r="AG581" s="1"/>
      <c r="AH581" s="1"/>
      <c r="AI581" s="1"/>
      <c r="AJ581" s="1"/>
      <c r="AK581" s="1"/>
      <c r="AL581" s="1"/>
      <c r="AM581" s="1"/>
    </row>
    <row r="582" spans="27:39" x14ac:dyDescent="0.2">
      <c r="AA582" s="1"/>
      <c r="AB582" s="1"/>
      <c r="AC582" s="1"/>
      <c r="AD582" s="1"/>
      <c r="AE582" s="1"/>
      <c r="AF582" s="1" t="e">
        <f t="shared" si="298"/>
        <v>#REF!</v>
      </c>
      <c r="AG582" s="1"/>
      <c r="AH582" s="1"/>
      <c r="AI582" s="1"/>
      <c r="AJ582" s="1"/>
      <c r="AK582" s="1"/>
      <c r="AL582" s="1"/>
      <c r="AM582" s="1"/>
    </row>
    <row r="583" spans="27:39" x14ac:dyDescent="0.2">
      <c r="AA583" s="1"/>
      <c r="AB583" s="1"/>
      <c r="AC583" s="1"/>
      <c r="AD583" s="1"/>
      <c r="AE583" s="1"/>
      <c r="AF583" s="1" t="e">
        <f t="shared" si="298"/>
        <v>#REF!</v>
      </c>
      <c r="AG583" s="1"/>
      <c r="AH583" s="1"/>
      <c r="AI583" s="1"/>
      <c r="AJ583" s="1"/>
      <c r="AK583" s="1"/>
      <c r="AL583" s="1"/>
      <c r="AM583" s="1"/>
    </row>
    <row r="584" spans="27:39" x14ac:dyDescent="0.2">
      <c r="AA584" s="1"/>
      <c r="AB584" s="1"/>
      <c r="AC584" s="1"/>
      <c r="AD584" s="1"/>
      <c r="AE584" s="1"/>
      <c r="AF584" s="1" t="e">
        <f t="shared" ref="AF584:AF647" si="299">AF583+1</f>
        <v>#REF!</v>
      </c>
      <c r="AG584" s="1"/>
      <c r="AH584" s="1"/>
      <c r="AI584" s="1"/>
      <c r="AJ584" s="1"/>
      <c r="AK584" s="1"/>
      <c r="AL584" s="1"/>
      <c r="AM584" s="1"/>
    </row>
    <row r="585" spans="27:39" x14ac:dyDescent="0.2">
      <c r="AA585" s="1"/>
      <c r="AB585" s="1"/>
      <c r="AC585" s="1"/>
      <c r="AD585" s="1"/>
      <c r="AE585" s="1"/>
      <c r="AF585" s="1" t="e">
        <f t="shared" si="299"/>
        <v>#REF!</v>
      </c>
      <c r="AG585" s="1"/>
      <c r="AH585" s="1"/>
      <c r="AI585" s="1"/>
      <c r="AJ585" s="1"/>
      <c r="AK585" s="1"/>
      <c r="AL585" s="1"/>
      <c r="AM585" s="1"/>
    </row>
    <row r="586" spans="27:39" x14ac:dyDescent="0.2">
      <c r="AA586" s="1"/>
      <c r="AB586" s="1"/>
      <c r="AC586" s="1"/>
      <c r="AD586" s="1"/>
      <c r="AE586" s="1"/>
      <c r="AF586" s="1" t="e">
        <f t="shared" si="299"/>
        <v>#REF!</v>
      </c>
      <c r="AG586" s="1"/>
      <c r="AH586" s="1"/>
      <c r="AI586" s="1"/>
      <c r="AJ586" s="1"/>
      <c r="AK586" s="1"/>
      <c r="AL586" s="1"/>
      <c r="AM586" s="1"/>
    </row>
    <row r="587" spans="27:39" x14ac:dyDescent="0.2">
      <c r="AA587" s="1"/>
      <c r="AB587" s="1"/>
      <c r="AC587" s="1"/>
      <c r="AD587" s="1"/>
      <c r="AE587" s="1"/>
      <c r="AF587" s="1" t="e">
        <f t="shared" si="299"/>
        <v>#REF!</v>
      </c>
      <c r="AG587" s="1"/>
      <c r="AH587" s="1"/>
      <c r="AI587" s="1"/>
      <c r="AJ587" s="1"/>
      <c r="AK587" s="1"/>
      <c r="AL587" s="1"/>
      <c r="AM587" s="1"/>
    </row>
    <row r="588" spans="27:39" x14ac:dyDescent="0.2">
      <c r="AA588" s="1"/>
      <c r="AB588" s="1"/>
      <c r="AC588" s="1"/>
      <c r="AD588" s="1"/>
      <c r="AE588" s="1"/>
      <c r="AF588" s="1" t="e">
        <f t="shared" si="299"/>
        <v>#REF!</v>
      </c>
      <c r="AG588" s="1"/>
      <c r="AH588" s="1"/>
      <c r="AI588" s="1"/>
      <c r="AJ588" s="1"/>
      <c r="AK588" s="1"/>
      <c r="AL588" s="1"/>
      <c r="AM588" s="1"/>
    </row>
    <row r="589" spans="27:39" x14ac:dyDescent="0.2">
      <c r="AA589" s="1"/>
      <c r="AB589" s="1"/>
      <c r="AC589" s="1"/>
      <c r="AD589" s="1"/>
      <c r="AE589" s="1"/>
      <c r="AF589" s="1" t="e">
        <f t="shared" si="299"/>
        <v>#REF!</v>
      </c>
      <c r="AG589" s="1"/>
      <c r="AH589" s="1"/>
      <c r="AI589" s="1"/>
      <c r="AJ589" s="1"/>
      <c r="AK589" s="1"/>
      <c r="AL589" s="1"/>
      <c r="AM589" s="1"/>
    </row>
    <row r="590" spans="27:39" x14ac:dyDescent="0.2">
      <c r="AA590" s="1"/>
      <c r="AB590" s="1"/>
      <c r="AC590" s="1"/>
      <c r="AD590" s="1"/>
      <c r="AE590" s="1"/>
      <c r="AF590" s="1" t="e">
        <f t="shared" si="299"/>
        <v>#REF!</v>
      </c>
      <c r="AG590" s="1"/>
      <c r="AH590" s="1"/>
      <c r="AI590" s="1"/>
      <c r="AJ590" s="1"/>
      <c r="AK590" s="1"/>
      <c r="AL590" s="1"/>
      <c r="AM590" s="1"/>
    </row>
    <row r="591" spans="27:39" x14ac:dyDescent="0.2">
      <c r="AA591" s="1"/>
      <c r="AB591" s="1"/>
      <c r="AC591" s="1"/>
      <c r="AD591" s="1"/>
      <c r="AE591" s="1"/>
      <c r="AF591" s="1" t="e">
        <f t="shared" si="299"/>
        <v>#REF!</v>
      </c>
      <c r="AG591" s="1"/>
      <c r="AH591" s="1"/>
      <c r="AI591" s="1"/>
      <c r="AJ591" s="1"/>
      <c r="AK591" s="1"/>
      <c r="AL591" s="1"/>
      <c r="AM591" s="1"/>
    </row>
    <row r="592" spans="27:39" x14ac:dyDescent="0.2">
      <c r="AA592" s="1"/>
      <c r="AB592" s="1"/>
      <c r="AC592" s="1"/>
      <c r="AD592" s="1"/>
      <c r="AE592" s="1"/>
      <c r="AF592" s="1" t="e">
        <f t="shared" si="299"/>
        <v>#REF!</v>
      </c>
      <c r="AG592" s="1"/>
      <c r="AH592" s="1"/>
      <c r="AI592" s="1"/>
      <c r="AJ592" s="1"/>
      <c r="AK592" s="1"/>
      <c r="AL592" s="1"/>
      <c r="AM592" s="1"/>
    </row>
    <row r="593" spans="27:39" x14ac:dyDescent="0.2">
      <c r="AA593" s="1"/>
      <c r="AB593" s="1"/>
      <c r="AC593" s="1"/>
      <c r="AD593" s="1"/>
      <c r="AE593" s="1"/>
      <c r="AF593" s="1" t="e">
        <f t="shared" si="299"/>
        <v>#REF!</v>
      </c>
      <c r="AG593" s="1"/>
      <c r="AH593" s="1"/>
      <c r="AI593" s="1"/>
      <c r="AJ593" s="1"/>
      <c r="AK593" s="1"/>
      <c r="AL593" s="1"/>
      <c r="AM593" s="1"/>
    </row>
    <row r="594" spans="27:39" x14ac:dyDescent="0.2">
      <c r="AA594" s="1"/>
      <c r="AB594" s="1"/>
      <c r="AC594" s="1"/>
      <c r="AD594" s="1"/>
      <c r="AE594" s="1"/>
      <c r="AF594" s="1" t="e">
        <f t="shared" si="299"/>
        <v>#REF!</v>
      </c>
      <c r="AG594" s="1"/>
      <c r="AH594" s="1"/>
      <c r="AI594" s="1"/>
      <c r="AJ594" s="1"/>
      <c r="AK594" s="1"/>
      <c r="AL594" s="1"/>
      <c r="AM594" s="1"/>
    </row>
    <row r="595" spans="27:39" x14ac:dyDescent="0.2">
      <c r="AA595" s="1"/>
      <c r="AB595" s="1"/>
      <c r="AC595" s="1"/>
      <c r="AD595" s="1"/>
      <c r="AE595" s="1"/>
      <c r="AF595" s="1" t="e">
        <f t="shared" si="299"/>
        <v>#REF!</v>
      </c>
      <c r="AG595" s="1"/>
      <c r="AH595" s="1"/>
      <c r="AI595" s="1"/>
      <c r="AJ595" s="1"/>
      <c r="AK595" s="1"/>
      <c r="AL595" s="1"/>
      <c r="AM595" s="1"/>
    </row>
    <row r="596" spans="27:39" x14ac:dyDescent="0.2">
      <c r="AA596" s="1"/>
      <c r="AB596" s="1"/>
      <c r="AC596" s="1"/>
      <c r="AD596" s="1"/>
      <c r="AE596" s="1"/>
      <c r="AF596" s="1" t="e">
        <f t="shared" si="299"/>
        <v>#REF!</v>
      </c>
      <c r="AG596" s="1"/>
      <c r="AH596" s="1"/>
      <c r="AI596" s="1"/>
      <c r="AJ596" s="1"/>
      <c r="AK596" s="1"/>
      <c r="AL596" s="1"/>
      <c r="AM596" s="1"/>
    </row>
    <row r="597" spans="27:39" x14ac:dyDescent="0.2">
      <c r="AA597" s="1"/>
      <c r="AB597" s="1"/>
      <c r="AC597" s="1"/>
      <c r="AD597" s="1"/>
      <c r="AE597" s="1"/>
      <c r="AF597" s="1" t="e">
        <f t="shared" si="299"/>
        <v>#REF!</v>
      </c>
      <c r="AG597" s="1"/>
      <c r="AH597" s="1"/>
      <c r="AI597" s="1"/>
      <c r="AJ597" s="1"/>
      <c r="AK597" s="1"/>
      <c r="AL597" s="1"/>
      <c r="AM597" s="1"/>
    </row>
    <row r="598" spans="27:39" x14ac:dyDescent="0.2">
      <c r="AA598" s="1"/>
      <c r="AB598" s="1"/>
      <c r="AC598" s="1"/>
      <c r="AD598" s="1"/>
      <c r="AE598" s="1"/>
      <c r="AF598" s="1" t="e">
        <f t="shared" si="299"/>
        <v>#REF!</v>
      </c>
      <c r="AG598" s="1"/>
      <c r="AH598" s="1"/>
      <c r="AI598" s="1"/>
      <c r="AJ598" s="1"/>
      <c r="AK598" s="1"/>
      <c r="AL598" s="1"/>
      <c r="AM598" s="1"/>
    </row>
    <row r="599" spans="27:39" x14ac:dyDescent="0.2">
      <c r="AA599" s="1"/>
      <c r="AB599" s="1"/>
      <c r="AC599" s="1"/>
      <c r="AD599" s="1"/>
      <c r="AE599" s="1"/>
      <c r="AF599" s="1" t="e">
        <f t="shared" si="299"/>
        <v>#REF!</v>
      </c>
      <c r="AG599" s="1"/>
      <c r="AH599" s="1"/>
      <c r="AI599" s="1"/>
      <c r="AJ599" s="1"/>
      <c r="AK599" s="1"/>
      <c r="AL599" s="1"/>
      <c r="AM599" s="1"/>
    </row>
    <row r="600" spans="27:39" x14ac:dyDescent="0.2">
      <c r="AA600" s="1"/>
      <c r="AB600" s="1"/>
      <c r="AC600" s="1"/>
      <c r="AD600" s="1"/>
      <c r="AE600" s="1"/>
      <c r="AF600" s="1" t="e">
        <f t="shared" si="299"/>
        <v>#REF!</v>
      </c>
      <c r="AG600" s="1"/>
      <c r="AH600" s="1"/>
      <c r="AI600" s="1"/>
      <c r="AJ600" s="1"/>
      <c r="AK600" s="1"/>
      <c r="AL600" s="1"/>
      <c r="AM600" s="1"/>
    </row>
    <row r="601" spans="27:39" x14ac:dyDescent="0.2">
      <c r="AA601" s="1"/>
      <c r="AB601" s="1"/>
      <c r="AC601" s="1"/>
      <c r="AD601" s="1"/>
      <c r="AE601" s="1"/>
      <c r="AF601" s="1" t="e">
        <f t="shared" si="299"/>
        <v>#REF!</v>
      </c>
      <c r="AG601" s="1"/>
      <c r="AH601" s="1"/>
      <c r="AI601" s="1"/>
      <c r="AJ601" s="1"/>
      <c r="AK601" s="1"/>
      <c r="AL601" s="1"/>
      <c r="AM601" s="1"/>
    </row>
    <row r="602" spans="27:39" x14ac:dyDescent="0.2">
      <c r="AA602" s="1"/>
      <c r="AB602" s="1"/>
      <c r="AC602" s="1"/>
      <c r="AD602" s="1"/>
      <c r="AE602" s="1"/>
      <c r="AF602" s="1" t="e">
        <f t="shared" si="299"/>
        <v>#REF!</v>
      </c>
      <c r="AG602" s="1"/>
      <c r="AH602" s="1"/>
      <c r="AI602" s="1"/>
      <c r="AJ602" s="1"/>
      <c r="AK602" s="1"/>
      <c r="AL602" s="1"/>
      <c r="AM602" s="1"/>
    </row>
    <row r="603" spans="27:39" x14ac:dyDescent="0.2">
      <c r="AA603" s="1"/>
      <c r="AB603" s="1"/>
      <c r="AC603" s="1"/>
      <c r="AD603" s="1"/>
      <c r="AE603" s="1"/>
      <c r="AF603" s="1" t="e">
        <f t="shared" si="299"/>
        <v>#REF!</v>
      </c>
      <c r="AG603" s="1"/>
      <c r="AH603" s="1"/>
      <c r="AI603" s="1"/>
      <c r="AJ603" s="1"/>
      <c r="AK603" s="1"/>
      <c r="AL603" s="1"/>
      <c r="AM603" s="1"/>
    </row>
    <row r="604" spans="27:39" x14ac:dyDescent="0.2">
      <c r="AA604" s="1"/>
      <c r="AB604" s="1"/>
      <c r="AC604" s="1"/>
      <c r="AD604" s="1"/>
      <c r="AE604" s="1"/>
      <c r="AF604" s="1" t="e">
        <f t="shared" si="299"/>
        <v>#REF!</v>
      </c>
      <c r="AG604" s="1"/>
      <c r="AH604" s="1"/>
      <c r="AI604" s="1"/>
      <c r="AJ604" s="1"/>
      <c r="AK604" s="1"/>
      <c r="AL604" s="1"/>
      <c r="AM604" s="1"/>
    </row>
    <row r="605" spans="27:39" x14ac:dyDescent="0.2">
      <c r="AA605" s="1"/>
      <c r="AB605" s="1"/>
      <c r="AC605" s="1"/>
      <c r="AD605" s="1"/>
      <c r="AE605" s="1"/>
      <c r="AF605" s="1" t="e">
        <f t="shared" si="299"/>
        <v>#REF!</v>
      </c>
      <c r="AG605" s="1"/>
      <c r="AH605" s="1"/>
      <c r="AI605" s="1"/>
      <c r="AJ605" s="1"/>
      <c r="AK605" s="1"/>
      <c r="AL605" s="1"/>
      <c r="AM605" s="1"/>
    </row>
    <row r="606" spans="27:39" x14ac:dyDescent="0.2">
      <c r="AA606" s="1"/>
      <c r="AB606" s="1"/>
      <c r="AC606" s="1"/>
      <c r="AD606" s="1"/>
      <c r="AE606" s="1"/>
      <c r="AF606" s="1" t="e">
        <f t="shared" si="299"/>
        <v>#REF!</v>
      </c>
      <c r="AG606" s="1"/>
      <c r="AH606" s="1"/>
      <c r="AI606" s="1"/>
      <c r="AJ606" s="1"/>
      <c r="AK606" s="1"/>
      <c r="AL606" s="1"/>
      <c r="AM606" s="1"/>
    </row>
    <row r="607" spans="27:39" x14ac:dyDescent="0.2">
      <c r="AA607" s="1"/>
      <c r="AB607" s="1"/>
      <c r="AC607" s="1"/>
      <c r="AD607" s="1"/>
      <c r="AE607" s="1"/>
      <c r="AF607" s="1" t="e">
        <f t="shared" si="299"/>
        <v>#REF!</v>
      </c>
      <c r="AG607" s="1"/>
      <c r="AH607" s="1"/>
      <c r="AI607" s="1"/>
      <c r="AJ607" s="1"/>
      <c r="AK607" s="1"/>
      <c r="AL607" s="1"/>
      <c r="AM607" s="1"/>
    </row>
    <row r="608" spans="27:39" x14ac:dyDescent="0.2">
      <c r="AA608" s="1"/>
      <c r="AB608" s="1"/>
      <c r="AC608" s="1"/>
      <c r="AD608" s="1"/>
      <c r="AE608" s="1"/>
      <c r="AF608" s="1" t="e">
        <f t="shared" si="299"/>
        <v>#REF!</v>
      </c>
      <c r="AG608" s="1"/>
      <c r="AH608" s="1"/>
      <c r="AI608" s="1"/>
      <c r="AJ608" s="1"/>
      <c r="AK608" s="1"/>
      <c r="AL608" s="1"/>
      <c r="AM608" s="1"/>
    </row>
    <row r="609" spans="27:39" x14ac:dyDescent="0.2">
      <c r="AA609" s="1"/>
      <c r="AB609" s="1"/>
      <c r="AC609" s="1"/>
      <c r="AD609" s="1"/>
      <c r="AE609" s="1"/>
      <c r="AF609" s="1" t="e">
        <f t="shared" si="299"/>
        <v>#REF!</v>
      </c>
      <c r="AG609" s="1"/>
      <c r="AH609" s="1"/>
      <c r="AI609" s="1"/>
      <c r="AJ609" s="1"/>
      <c r="AK609" s="1"/>
      <c r="AL609" s="1"/>
      <c r="AM609" s="1"/>
    </row>
    <row r="610" spans="27:39" x14ac:dyDescent="0.2">
      <c r="AA610" s="1"/>
      <c r="AB610" s="1"/>
      <c r="AC610" s="1"/>
      <c r="AD610" s="1"/>
      <c r="AE610" s="1"/>
      <c r="AF610" s="1" t="e">
        <f t="shared" si="299"/>
        <v>#REF!</v>
      </c>
      <c r="AG610" s="1"/>
      <c r="AH610" s="1"/>
      <c r="AI610" s="1"/>
      <c r="AJ610" s="1"/>
      <c r="AK610" s="1"/>
      <c r="AL610" s="1"/>
      <c r="AM610" s="1"/>
    </row>
    <row r="611" spans="27:39" x14ac:dyDescent="0.2">
      <c r="AA611" s="1"/>
      <c r="AB611" s="1"/>
      <c r="AC611" s="1"/>
      <c r="AD611" s="1"/>
      <c r="AE611" s="1"/>
      <c r="AF611" s="1" t="e">
        <f t="shared" si="299"/>
        <v>#REF!</v>
      </c>
      <c r="AG611" s="1"/>
      <c r="AH611" s="1"/>
      <c r="AI611" s="1"/>
      <c r="AJ611" s="1"/>
      <c r="AK611" s="1"/>
      <c r="AL611" s="1"/>
      <c r="AM611" s="1"/>
    </row>
    <row r="612" spans="27:39" x14ac:dyDescent="0.2">
      <c r="AA612" s="1"/>
      <c r="AB612" s="1"/>
      <c r="AC612" s="1"/>
      <c r="AD612" s="1"/>
      <c r="AE612" s="1"/>
      <c r="AF612" s="1" t="e">
        <f t="shared" si="299"/>
        <v>#REF!</v>
      </c>
      <c r="AG612" s="1"/>
      <c r="AH612" s="1"/>
      <c r="AI612" s="1"/>
      <c r="AJ612" s="1"/>
      <c r="AK612" s="1"/>
      <c r="AL612" s="1"/>
      <c r="AM612" s="1"/>
    </row>
    <row r="613" spans="27:39" x14ac:dyDescent="0.2">
      <c r="AA613" s="1"/>
      <c r="AB613" s="1"/>
      <c r="AC613" s="1"/>
      <c r="AD613" s="1"/>
      <c r="AE613" s="1"/>
      <c r="AF613" s="1" t="e">
        <f t="shared" si="299"/>
        <v>#REF!</v>
      </c>
      <c r="AG613" s="1"/>
      <c r="AH613" s="1"/>
      <c r="AI613" s="1"/>
      <c r="AJ613" s="1"/>
      <c r="AK613" s="1"/>
      <c r="AL613" s="1"/>
      <c r="AM613" s="1"/>
    </row>
    <row r="614" spans="27:39" x14ac:dyDescent="0.2">
      <c r="AA614" s="1"/>
      <c r="AB614" s="1"/>
      <c r="AC614" s="1"/>
      <c r="AD614" s="1"/>
      <c r="AE614" s="1"/>
      <c r="AF614" s="1" t="e">
        <f t="shared" si="299"/>
        <v>#REF!</v>
      </c>
      <c r="AG614" s="1"/>
      <c r="AH614" s="1"/>
      <c r="AI614" s="1"/>
      <c r="AJ614" s="1"/>
      <c r="AK614" s="1"/>
      <c r="AL614" s="1"/>
      <c r="AM614" s="1"/>
    </row>
    <row r="615" spans="27:39" x14ac:dyDescent="0.2">
      <c r="AA615" s="1"/>
      <c r="AB615" s="1"/>
      <c r="AC615" s="1"/>
      <c r="AD615" s="1"/>
      <c r="AE615" s="1"/>
      <c r="AF615" s="1" t="e">
        <f t="shared" si="299"/>
        <v>#REF!</v>
      </c>
      <c r="AG615" s="1"/>
      <c r="AH615" s="1"/>
      <c r="AI615" s="1"/>
      <c r="AJ615" s="1"/>
      <c r="AK615" s="1"/>
      <c r="AL615" s="1"/>
      <c r="AM615" s="1"/>
    </row>
    <row r="616" spans="27:39" x14ac:dyDescent="0.2">
      <c r="AA616" s="1"/>
      <c r="AB616" s="1"/>
      <c r="AC616" s="1"/>
      <c r="AD616" s="1"/>
      <c r="AE616" s="1"/>
      <c r="AF616" s="1" t="e">
        <f t="shared" si="299"/>
        <v>#REF!</v>
      </c>
      <c r="AG616" s="1"/>
      <c r="AH616" s="1"/>
      <c r="AI616" s="1"/>
      <c r="AJ616" s="1"/>
      <c r="AK616" s="1"/>
      <c r="AL616" s="1"/>
      <c r="AM616" s="1"/>
    </row>
    <row r="617" spans="27:39" x14ac:dyDescent="0.2">
      <c r="AA617" s="1"/>
      <c r="AB617" s="1"/>
      <c r="AC617" s="1"/>
      <c r="AD617" s="1"/>
      <c r="AE617" s="1"/>
      <c r="AF617" s="1" t="e">
        <f t="shared" si="299"/>
        <v>#REF!</v>
      </c>
      <c r="AG617" s="1"/>
      <c r="AH617" s="1"/>
      <c r="AI617" s="1"/>
      <c r="AJ617" s="1"/>
      <c r="AK617" s="1"/>
      <c r="AL617" s="1"/>
      <c r="AM617" s="1"/>
    </row>
    <row r="618" spans="27:39" x14ac:dyDescent="0.2">
      <c r="AA618" s="1"/>
      <c r="AB618" s="1"/>
      <c r="AC618" s="1"/>
      <c r="AD618" s="1"/>
      <c r="AE618" s="1"/>
      <c r="AF618" s="1" t="e">
        <f t="shared" si="299"/>
        <v>#REF!</v>
      </c>
      <c r="AG618" s="1"/>
      <c r="AH618" s="1"/>
      <c r="AI618" s="1"/>
      <c r="AJ618" s="1"/>
      <c r="AK618" s="1"/>
      <c r="AL618" s="1"/>
      <c r="AM618" s="1"/>
    </row>
    <row r="619" spans="27:39" x14ac:dyDescent="0.2">
      <c r="AA619" s="1"/>
      <c r="AB619" s="1"/>
      <c r="AC619" s="1"/>
      <c r="AD619" s="1"/>
      <c r="AE619" s="1"/>
      <c r="AF619" s="1" t="e">
        <f t="shared" si="299"/>
        <v>#REF!</v>
      </c>
      <c r="AG619" s="1"/>
      <c r="AH619" s="1"/>
      <c r="AI619" s="1"/>
      <c r="AJ619" s="1"/>
      <c r="AK619" s="1"/>
      <c r="AL619" s="1"/>
      <c r="AM619" s="1"/>
    </row>
    <row r="620" spans="27:39" x14ac:dyDescent="0.2">
      <c r="AA620" s="1"/>
      <c r="AB620" s="1"/>
      <c r="AC620" s="1"/>
      <c r="AD620" s="1"/>
      <c r="AE620" s="1"/>
      <c r="AF620" s="1" t="e">
        <f t="shared" si="299"/>
        <v>#REF!</v>
      </c>
      <c r="AG620" s="1"/>
      <c r="AH620" s="1"/>
      <c r="AI620" s="1"/>
      <c r="AJ620" s="1"/>
      <c r="AK620" s="1"/>
      <c r="AL620" s="1"/>
      <c r="AM620" s="1"/>
    </row>
    <row r="621" spans="27:39" x14ac:dyDescent="0.2">
      <c r="AA621" s="1"/>
      <c r="AB621" s="1"/>
      <c r="AC621" s="1"/>
      <c r="AD621" s="1"/>
      <c r="AE621" s="1"/>
      <c r="AF621" s="1" t="e">
        <f t="shared" si="299"/>
        <v>#REF!</v>
      </c>
      <c r="AG621" s="1"/>
      <c r="AH621" s="1"/>
      <c r="AI621" s="1"/>
      <c r="AJ621" s="1"/>
      <c r="AK621" s="1"/>
      <c r="AL621" s="1"/>
      <c r="AM621" s="1"/>
    </row>
    <row r="622" spans="27:39" x14ac:dyDescent="0.2">
      <c r="AA622" s="1"/>
      <c r="AB622" s="1"/>
      <c r="AC622" s="1"/>
      <c r="AD622" s="1"/>
      <c r="AE622" s="1"/>
      <c r="AF622" s="1" t="e">
        <f t="shared" si="299"/>
        <v>#REF!</v>
      </c>
      <c r="AG622" s="1"/>
      <c r="AH622" s="1"/>
      <c r="AI622" s="1"/>
      <c r="AJ622" s="1"/>
      <c r="AK622" s="1"/>
      <c r="AL622" s="1"/>
      <c r="AM622" s="1"/>
    </row>
    <row r="623" spans="27:39" x14ac:dyDescent="0.2">
      <c r="AA623" s="1"/>
      <c r="AB623" s="1"/>
      <c r="AC623" s="1"/>
      <c r="AD623" s="1"/>
      <c r="AE623" s="1"/>
      <c r="AF623" s="1" t="e">
        <f t="shared" si="299"/>
        <v>#REF!</v>
      </c>
      <c r="AG623" s="1"/>
      <c r="AH623" s="1"/>
      <c r="AI623" s="1"/>
      <c r="AJ623" s="1"/>
      <c r="AK623" s="1"/>
      <c r="AL623" s="1"/>
      <c r="AM623" s="1"/>
    </row>
    <row r="624" spans="27:39" x14ac:dyDescent="0.2">
      <c r="AA624" s="1"/>
      <c r="AB624" s="1"/>
      <c r="AC624" s="1"/>
      <c r="AD624" s="1"/>
      <c r="AE624" s="1"/>
      <c r="AF624" s="1" t="e">
        <f t="shared" si="299"/>
        <v>#REF!</v>
      </c>
      <c r="AG624" s="1"/>
      <c r="AH624" s="1"/>
      <c r="AI624" s="1"/>
      <c r="AJ624" s="1"/>
      <c r="AK624" s="1"/>
      <c r="AL624" s="1"/>
      <c r="AM624" s="1"/>
    </row>
    <row r="625" spans="27:39" x14ac:dyDescent="0.2">
      <c r="AA625" s="1"/>
      <c r="AB625" s="1"/>
      <c r="AC625" s="1"/>
      <c r="AD625" s="1"/>
      <c r="AE625" s="1"/>
      <c r="AF625" s="1" t="e">
        <f t="shared" si="299"/>
        <v>#REF!</v>
      </c>
      <c r="AG625" s="1"/>
      <c r="AH625" s="1"/>
      <c r="AI625" s="1"/>
      <c r="AJ625" s="1"/>
      <c r="AK625" s="1"/>
      <c r="AL625" s="1"/>
      <c r="AM625" s="1"/>
    </row>
    <row r="626" spans="27:39" x14ac:dyDescent="0.2">
      <c r="AA626" s="1"/>
      <c r="AB626" s="1"/>
      <c r="AC626" s="1"/>
      <c r="AD626" s="1"/>
      <c r="AE626" s="1"/>
      <c r="AF626" s="1" t="e">
        <f t="shared" si="299"/>
        <v>#REF!</v>
      </c>
      <c r="AG626" s="1"/>
      <c r="AH626" s="1"/>
      <c r="AI626" s="1"/>
      <c r="AJ626" s="1"/>
      <c r="AK626" s="1"/>
      <c r="AL626" s="1"/>
      <c r="AM626" s="1"/>
    </row>
    <row r="627" spans="27:39" x14ac:dyDescent="0.2">
      <c r="AA627" s="1"/>
      <c r="AB627" s="1"/>
      <c r="AC627" s="1"/>
      <c r="AD627" s="1"/>
      <c r="AE627" s="1"/>
      <c r="AF627" s="1" t="e">
        <f t="shared" si="299"/>
        <v>#REF!</v>
      </c>
      <c r="AG627" s="1"/>
      <c r="AH627" s="1"/>
      <c r="AI627" s="1"/>
      <c r="AJ627" s="1"/>
      <c r="AK627" s="1"/>
      <c r="AL627" s="1"/>
      <c r="AM627" s="1"/>
    </row>
    <row r="628" spans="27:39" x14ac:dyDescent="0.2">
      <c r="AA628" s="1"/>
      <c r="AB628" s="1"/>
      <c r="AC628" s="1"/>
      <c r="AD628" s="1"/>
      <c r="AE628" s="1"/>
      <c r="AF628" s="1" t="e">
        <f t="shared" si="299"/>
        <v>#REF!</v>
      </c>
      <c r="AG628" s="1"/>
      <c r="AH628" s="1"/>
      <c r="AI628" s="1"/>
      <c r="AJ628" s="1"/>
      <c r="AK628" s="1"/>
      <c r="AL628" s="1"/>
      <c r="AM628" s="1"/>
    </row>
    <row r="629" spans="27:39" x14ac:dyDescent="0.2">
      <c r="AA629" s="1"/>
      <c r="AB629" s="1"/>
      <c r="AC629" s="1"/>
      <c r="AD629" s="1"/>
      <c r="AE629" s="1"/>
      <c r="AF629" s="1" t="e">
        <f t="shared" si="299"/>
        <v>#REF!</v>
      </c>
      <c r="AG629" s="1"/>
      <c r="AH629" s="1"/>
      <c r="AI629" s="1"/>
      <c r="AJ629" s="1"/>
      <c r="AK629" s="1"/>
      <c r="AL629" s="1"/>
      <c r="AM629" s="1"/>
    </row>
    <row r="630" spans="27:39" x14ac:dyDescent="0.2">
      <c r="AA630" s="1"/>
      <c r="AB630" s="1"/>
      <c r="AC630" s="1"/>
      <c r="AD630" s="1"/>
      <c r="AE630" s="1"/>
      <c r="AF630" s="1" t="e">
        <f t="shared" si="299"/>
        <v>#REF!</v>
      </c>
      <c r="AG630" s="1"/>
      <c r="AH630" s="1"/>
      <c r="AI630" s="1"/>
      <c r="AJ630" s="1"/>
      <c r="AK630" s="1"/>
      <c r="AL630" s="1"/>
      <c r="AM630" s="1"/>
    </row>
    <row r="631" spans="27:39" x14ac:dyDescent="0.2">
      <c r="AA631" s="1"/>
      <c r="AB631" s="1"/>
      <c r="AC631" s="1"/>
      <c r="AD631" s="1"/>
      <c r="AE631" s="1"/>
      <c r="AF631" s="1" t="e">
        <f t="shared" si="299"/>
        <v>#REF!</v>
      </c>
      <c r="AG631" s="1"/>
      <c r="AH631" s="1"/>
      <c r="AI631" s="1"/>
      <c r="AJ631" s="1"/>
      <c r="AK631" s="1"/>
      <c r="AL631" s="1"/>
      <c r="AM631" s="1"/>
    </row>
    <row r="632" spans="27:39" x14ac:dyDescent="0.2">
      <c r="AA632" s="1"/>
      <c r="AB632" s="1"/>
      <c r="AC632" s="1"/>
      <c r="AD632" s="1"/>
      <c r="AE632" s="1"/>
      <c r="AF632" s="1" t="e">
        <f t="shared" si="299"/>
        <v>#REF!</v>
      </c>
      <c r="AG632" s="1"/>
      <c r="AH632" s="1"/>
      <c r="AI632" s="1"/>
      <c r="AJ632" s="1"/>
      <c r="AK632" s="1"/>
      <c r="AL632" s="1"/>
      <c r="AM632" s="1"/>
    </row>
    <row r="633" spans="27:39" x14ac:dyDescent="0.2">
      <c r="AA633" s="1"/>
      <c r="AB633" s="1"/>
      <c r="AC633" s="1"/>
      <c r="AD633" s="1"/>
      <c r="AE633" s="1"/>
      <c r="AF633" s="1" t="e">
        <f t="shared" si="299"/>
        <v>#REF!</v>
      </c>
      <c r="AG633" s="1"/>
      <c r="AH633" s="1"/>
      <c r="AI633" s="1"/>
      <c r="AJ633" s="1"/>
      <c r="AK633" s="1"/>
      <c r="AL633" s="1"/>
      <c r="AM633" s="1"/>
    </row>
    <row r="634" spans="27:39" x14ac:dyDescent="0.2">
      <c r="AA634" s="1"/>
      <c r="AB634" s="1"/>
      <c r="AC634" s="1"/>
      <c r="AD634" s="1"/>
      <c r="AE634" s="1"/>
      <c r="AF634" s="1" t="e">
        <f t="shared" si="299"/>
        <v>#REF!</v>
      </c>
      <c r="AG634" s="1"/>
      <c r="AH634" s="1"/>
      <c r="AI634" s="1"/>
      <c r="AJ634" s="1"/>
      <c r="AK634" s="1"/>
      <c r="AL634" s="1"/>
      <c r="AM634" s="1"/>
    </row>
    <row r="635" spans="27:39" x14ac:dyDescent="0.2">
      <c r="AA635" s="1"/>
      <c r="AB635" s="1"/>
      <c r="AC635" s="1"/>
      <c r="AD635" s="1"/>
      <c r="AE635" s="1"/>
      <c r="AF635" s="1" t="e">
        <f t="shared" si="299"/>
        <v>#REF!</v>
      </c>
      <c r="AG635" s="1"/>
      <c r="AH635" s="1"/>
      <c r="AI635" s="1"/>
      <c r="AJ635" s="1"/>
      <c r="AK635" s="1"/>
      <c r="AL635" s="1"/>
      <c r="AM635" s="1"/>
    </row>
    <row r="636" spans="27:39" x14ac:dyDescent="0.2">
      <c r="AA636" s="1"/>
      <c r="AB636" s="1"/>
      <c r="AC636" s="1"/>
      <c r="AD636" s="1"/>
      <c r="AE636" s="1"/>
      <c r="AF636" s="1" t="e">
        <f t="shared" si="299"/>
        <v>#REF!</v>
      </c>
      <c r="AG636" s="1"/>
      <c r="AH636" s="1"/>
      <c r="AI636" s="1"/>
      <c r="AJ636" s="1"/>
      <c r="AK636" s="1"/>
      <c r="AL636" s="1"/>
      <c r="AM636" s="1"/>
    </row>
    <row r="637" spans="27:39" x14ac:dyDescent="0.2">
      <c r="AA637" s="1"/>
      <c r="AB637" s="1"/>
      <c r="AC637" s="1"/>
      <c r="AD637" s="1"/>
      <c r="AE637" s="1"/>
      <c r="AF637" s="1" t="e">
        <f t="shared" si="299"/>
        <v>#REF!</v>
      </c>
      <c r="AG637" s="1"/>
      <c r="AH637" s="1"/>
      <c r="AI637" s="1"/>
      <c r="AJ637" s="1"/>
      <c r="AK637" s="1"/>
      <c r="AL637" s="1"/>
      <c r="AM637" s="1"/>
    </row>
    <row r="638" spans="27:39" x14ac:dyDescent="0.2">
      <c r="AA638" s="1"/>
      <c r="AB638" s="1"/>
      <c r="AC638" s="1"/>
      <c r="AD638" s="1"/>
      <c r="AE638" s="1"/>
      <c r="AF638" s="1" t="e">
        <f t="shared" si="299"/>
        <v>#REF!</v>
      </c>
      <c r="AG638" s="1"/>
      <c r="AH638" s="1"/>
      <c r="AI638" s="1"/>
      <c r="AJ638" s="1"/>
      <c r="AK638" s="1"/>
      <c r="AL638" s="1"/>
      <c r="AM638" s="1"/>
    </row>
    <row r="639" spans="27:39" x14ac:dyDescent="0.2">
      <c r="AA639" s="1"/>
      <c r="AB639" s="1"/>
      <c r="AC639" s="1"/>
      <c r="AD639" s="1"/>
      <c r="AE639" s="1"/>
      <c r="AF639" s="1" t="e">
        <f t="shared" si="299"/>
        <v>#REF!</v>
      </c>
      <c r="AG639" s="1"/>
      <c r="AH639" s="1"/>
      <c r="AI639" s="1"/>
      <c r="AJ639" s="1"/>
      <c r="AK639" s="1"/>
      <c r="AL639" s="1"/>
      <c r="AM639" s="1"/>
    </row>
    <row r="640" spans="27:39" x14ac:dyDescent="0.2">
      <c r="AA640" s="1"/>
      <c r="AB640" s="1"/>
      <c r="AC640" s="1"/>
      <c r="AD640" s="1"/>
      <c r="AE640" s="1"/>
      <c r="AF640" s="1" t="e">
        <f t="shared" si="299"/>
        <v>#REF!</v>
      </c>
      <c r="AG640" s="1"/>
      <c r="AH640" s="1"/>
      <c r="AI640" s="1"/>
      <c r="AJ640" s="1"/>
      <c r="AK640" s="1"/>
      <c r="AL640" s="1"/>
      <c r="AM640" s="1"/>
    </row>
    <row r="641" spans="27:39" x14ac:dyDescent="0.2">
      <c r="AA641" s="1"/>
      <c r="AB641" s="1"/>
      <c r="AC641" s="1"/>
      <c r="AD641" s="1"/>
      <c r="AE641" s="1"/>
      <c r="AF641" s="1" t="e">
        <f t="shared" si="299"/>
        <v>#REF!</v>
      </c>
      <c r="AG641" s="1"/>
      <c r="AH641" s="1"/>
      <c r="AI641" s="1"/>
      <c r="AJ641" s="1"/>
      <c r="AK641" s="1"/>
      <c r="AL641" s="1"/>
      <c r="AM641" s="1"/>
    </row>
    <row r="642" spans="27:39" x14ac:dyDescent="0.2">
      <c r="AA642" s="1"/>
      <c r="AB642" s="1"/>
      <c r="AC642" s="1"/>
      <c r="AD642" s="1"/>
      <c r="AE642" s="1"/>
      <c r="AF642" s="1" t="e">
        <f t="shared" si="299"/>
        <v>#REF!</v>
      </c>
      <c r="AG642" s="1"/>
      <c r="AH642" s="1"/>
      <c r="AI642" s="1"/>
      <c r="AJ642" s="1"/>
      <c r="AK642" s="1"/>
      <c r="AL642" s="1"/>
      <c r="AM642" s="1"/>
    </row>
    <row r="643" spans="27:39" x14ac:dyDescent="0.2">
      <c r="AA643" s="1"/>
      <c r="AB643" s="1"/>
      <c r="AC643" s="1"/>
      <c r="AD643" s="1"/>
      <c r="AE643" s="1"/>
      <c r="AF643" s="1" t="e">
        <f t="shared" si="299"/>
        <v>#REF!</v>
      </c>
      <c r="AG643" s="1"/>
      <c r="AH643" s="1"/>
      <c r="AI643" s="1"/>
      <c r="AJ643" s="1"/>
      <c r="AK643" s="1"/>
      <c r="AL643" s="1"/>
      <c r="AM643" s="1"/>
    </row>
    <row r="644" spans="27:39" x14ac:dyDescent="0.2">
      <c r="AA644" s="1"/>
      <c r="AB644" s="1"/>
      <c r="AC644" s="1"/>
      <c r="AD644" s="1"/>
      <c r="AE644" s="1"/>
      <c r="AF644" s="1" t="e">
        <f t="shared" si="299"/>
        <v>#REF!</v>
      </c>
      <c r="AG644" s="1"/>
      <c r="AH644" s="1"/>
      <c r="AI644" s="1"/>
      <c r="AJ644" s="1"/>
      <c r="AK644" s="1"/>
      <c r="AL644" s="1"/>
      <c r="AM644" s="1"/>
    </row>
    <row r="645" spans="27:39" x14ac:dyDescent="0.2">
      <c r="AA645" s="1"/>
      <c r="AB645" s="1"/>
      <c r="AC645" s="1"/>
      <c r="AD645" s="1"/>
      <c r="AE645" s="1"/>
      <c r="AF645" s="1" t="e">
        <f t="shared" si="299"/>
        <v>#REF!</v>
      </c>
      <c r="AG645" s="1"/>
      <c r="AH645" s="1"/>
      <c r="AI645" s="1"/>
      <c r="AJ645" s="1"/>
      <c r="AK645" s="1"/>
      <c r="AL645" s="1"/>
      <c r="AM645" s="1"/>
    </row>
    <row r="646" spans="27:39" x14ac:dyDescent="0.2">
      <c r="AA646" s="1"/>
      <c r="AB646" s="1"/>
      <c r="AC646" s="1"/>
      <c r="AD646" s="1"/>
      <c r="AE646" s="1"/>
      <c r="AF646" s="1" t="e">
        <f t="shared" si="299"/>
        <v>#REF!</v>
      </c>
      <c r="AG646" s="1"/>
      <c r="AH646" s="1"/>
      <c r="AI646" s="1"/>
      <c r="AJ646" s="1"/>
      <c r="AK646" s="1"/>
      <c r="AL646" s="1"/>
      <c r="AM646" s="1"/>
    </row>
    <row r="647" spans="27:39" x14ac:dyDescent="0.2">
      <c r="AA647" s="1"/>
      <c r="AB647" s="1"/>
      <c r="AC647" s="1"/>
      <c r="AD647" s="1"/>
      <c r="AE647" s="1"/>
      <c r="AF647" s="1" t="e">
        <f t="shared" si="299"/>
        <v>#REF!</v>
      </c>
      <c r="AG647" s="1"/>
      <c r="AH647" s="1"/>
      <c r="AI647" s="1"/>
      <c r="AJ647" s="1"/>
      <c r="AK647" s="1"/>
      <c r="AL647" s="1"/>
      <c r="AM647" s="1"/>
    </row>
    <row r="648" spans="27:39" x14ac:dyDescent="0.2">
      <c r="AA648" s="1"/>
      <c r="AB648" s="1"/>
      <c r="AC648" s="1"/>
      <c r="AD648" s="1"/>
      <c r="AE648" s="1"/>
      <c r="AF648" s="1" t="e">
        <f t="shared" ref="AF648:AF711" si="300">AF647+1</f>
        <v>#REF!</v>
      </c>
      <c r="AG648" s="1"/>
      <c r="AH648" s="1"/>
      <c r="AI648" s="1"/>
      <c r="AJ648" s="1"/>
      <c r="AK648" s="1"/>
      <c r="AL648" s="1"/>
      <c r="AM648" s="1"/>
    </row>
    <row r="649" spans="27:39" x14ac:dyDescent="0.2">
      <c r="AA649" s="1"/>
      <c r="AB649" s="1"/>
      <c r="AC649" s="1"/>
      <c r="AD649" s="1"/>
      <c r="AE649" s="1"/>
      <c r="AF649" s="1" t="e">
        <f t="shared" si="300"/>
        <v>#REF!</v>
      </c>
      <c r="AG649" s="1"/>
      <c r="AH649" s="1"/>
      <c r="AI649" s="1"/>
      <c r="AJ649" s="1"/>
      <c r="AK649" s="1"/>
      <c r="AL649" s="1"/>
      <c r="AM649" s="1"/>
    </row>
    <row r="650" spans="27:39" x14ac:dyDescent="0.2">
      <c r="AA650" s="1"/>
      <c r="AB650" s="1"/>
      <c r="AC650" s="1"/>
      <c r="AD650" s="1"/>
      <c r="AE650" s="1"/>
      <c r="AF650" s="1" t="e">
        <f t="shared" si="300"/>
        <v>#REF!</v>
      </c>
      <c r="AG650" s="1"/>
      <c r="AH650" s="1"/>
      <c r="AI650" s="1"/>
      <c r="AJ650" s="1"/>
      <c r="AK650" s="1"/>
      <c r="AL650" s="1"/>
      <c r="AM650" s="1"/>
    </row>
    <row r="651" spans="27:39" x14ac:dyDescent="0.2">
      <c r="AA651" s="1"/>
      <c r="AB651" s="1"/>
      <c r="AC651" s="1"/>
      <c r="AD651" s="1"/>
      <c r="AE651" s="1"/>
      <c r="AF651" s="1" t="e">
        <f t="shared" si="300"/>
        <v>#REF!</v>
      </c>
      <c r="AG651" s="1"/>
      <c r="AH651" s="1"/>
      <c r="AI651" s="1"/>
      <c r="AJ651" s="1"/>
      <c r="AK651" s="1"/>
      <c r="AL651" s="1"/>
      <c r="AM651" s="1"/>
    </row>
    <row r="652" spans="27:39" x14ac:dyDescent="0.2">
      <c r="AA652" s="1"/>
      <c r="AB652" s="1"/>
      <c r="AC652" s="1"/>
      <c r="AD652" s="1"/>
      <c r="AE652" s="1"/>
      <c r="AF652" s="1" t="e">
        <f t="shared" si="300"/>
        <v>#REF!</v>
      </c>
      <c r="AG652" s="1"/>
      <c r="AH652" s="1"/>
      <c r="AI652" s="1"/>
      <c r="AJ652" s="1"/>
      <c r="AK652" s="1"/>
      <c r="AL652" s="1"/>
      <c r="AM652" s="1"/>
    </row>
    <row r="653" spans="27:39" x14ac:dyDescent="0.2">
      <c r="AA653" s="1"/>
      <c r="AB653" s="1"/>
      <c r="AC653" s="1"/>
      <c r="AD653" s="1"/>
      <c r="AE653" s="1"/>
      <c r="AF653" s="1" t="e">
        <f t="shared" si="300"/>
        <v>#REF!</v>
      </c>
      <c r="AG653" s="1"/>
      <c r="AH653" s="1"/>
      <c r="AI653" s="1"/>
      <c r="AJ653" s="1"/>
      <c r="AK653" s="1"/>
      <c r="AL653" s="1"/>
      <c r="AM653" s="1"/>
    </row>
    <row r="654" spans="27:39" x14ac:dyDescent="0.2">
      <c r="AA654" s="1"/>
      <c r="AB654" s="1"/>
      <c r="AC654" s="1"/>
      <c r="AD654" s="1"/>
      <c r="AE654" s="1"/>
      <c r="AF654" s="1" t="e">
        <f t="shared" si="300"/>
        <v>#REF!</v>
      </c>
      <c r="AG654" s="1"/>
      <c r="AH654" s="1"/>
      <c r="AI654" s="1"/>
      <c r="AJ654" s="1"/>
      <c r="AK654" s="1"/>
      <c r="AL654" s="1"/>
      <c r="AM654" s="1"/>
    </row>
    <row r="655" spans="27:39" x14ac:dyDescent="0.2">
      <c r="AA655" s="1"/>
      <c r="AB655" s="1"/>
      <c r="AC655" s="1"/>
      <c r="AD655" s="1"/>
      <c r="AE655" s="1"/>
      <c r="AF655" s="1" t="e">
        <f t="shared" si="300"/>
        <v>#REF!</v>
      </c>
      <c r="AG655" s="1"/>
      <c r="AH655" s="1"/>
      <c r="AI655" s="1"/>
      <c r="AJ655" s="1"/>
      <c r="AK655" s="1"/>
      <c r="AL655" s="1"/>
      <c r="AM655" s="1"/>
    </row>
    <row r="656" spans="27:39" x14ac:dyDescent="0.2">
      <c r="AA656" s="1"/>
      <c r="AB656" s="1"/>
      <c r="AC656" s="1"/>
      <c r="AD656" s="1"/>
      <c r="AE656" s="1"/>
      <c r="AF656" s="1" t="e">
        <f t="shared" si="300"/>
        <v>#REF!</v>
      </c>
      <c r="AG656" s="1"/>
      <c r="AH656" s="1"/>
      <c r="AI656" s="1"/>
      <c r="AJ656" s="1"/>
      <c r="AK656" s="1"/>
      <c r="AL656" s="1"/>
      <c r="AM656" s="1"/>
    </row>
    <row r="657" spans="27:39" x14ac:dyDescent="0.2">
      <c r="AA657" s="1"/>
      <c r="AB657" s="1"/>
      <c r="AC657" s="1"/>
      <c r="AD657" s="1"/>
      <c r="AE657" s="1"/>
      <c r="AF657" s="1" t="e">
        <f t="shared" si="300"/>
        <v>#REF!</v>
      </c>
      <c r="AG657" s="1"/>
      <c r="AH657" s="1"/>
      <c r="AI657" s="1"/>
      <c r="AJ657" s="1"/>
      <c r="AK657" s="1"/>
      <c r="AL657" s="1"/>
      <c r="AM657" s="1"/>
    </row>
    <row r="658" spans="27:39" x14ac:dyDescent="0.2">
      <c r="AA658" s="1"/>
      <c r="AB658" s="1"/>
      <c r="AC658" s="1"/>
      <c r="AD658" s="1"/>
      <c r="AE658" s="1"/>
      <c r="AF658" s="1" t="e">
        <f t="shared" si="300"/>
        <v>#REF!</v>
      </c>
      <c r="AG658" s="1"/>
      <c r="AH658" s="1"/>
      <c r="AI658" s="1"/>
      <c r="AJ658" s="1"/>
      <c r="AK658" s="1"/>
      <c r="AL658" s="1"/>
      <c r="AM658" s="1"/>
    </row>
    <row r="659" spans="27:39" x14ac:dyDescent="0.2">
      <c r="AA659" s="1"/>
      <c r="AB659" s="1"/>
      <c r="AC659" s="1"/>
      <c r="AD659" s="1"/>
      <c r="AE659" s="1"/>
      <c r="AF659" s="1" t="e">
        <f t="shared" si="300"/>
        <v>#REF!</v>
      </c>
      <c r="AG659" s="1"/>
      <c r="AH659" s="1"/>
      <c r="AI659" s="1"/>
      <c r="AJ659" s="1"/>
      <c r="AK659" s="1"/>
      <c r="AL659" s="1"/>
      <c r="AM659" s="1"/>
    </row>
    <row r="660" spans="27:39" x14ac:dyDescent="0.2">
      <c r="AA660" s="1"/>
      <c r="AB660" s="1"/>
      <c r="AC660" s="1"/>
      <c r="AD660" s="1"/>
      <c r="AE660" s="1"/>
      <c r="AF660" s="1" t="e">
        <f t="shared" si="300"/>
        <v>#REF!</v>
      </c>
      <c r="AG660" s="1"/>
      <c r="AH660" s="1"/>
      <c r="AI660" s="1"/>
      <c r="AJ660" s="1"/>
      <c r="AK660" s="1"/>
      <c r="AL660" s="1"/>
      <c r="AM660" s="1"/>
    </row>
    <row r="661" spans="27:39" x14ac:dyDescent="0.2">
      <c r="AA661" s="1"/>
      <c r="AB661" s="1"/>
      <c r="AC661" s="1"/>
      <c r="AD661" s="1"/>
      <c r="AE661" s="1"/>
      <c r="AF661" s="1" t="e">
        <f t="shared" si="300"/>
        <v>#REF!</v>
      </c>
      <c r="AG661" s="1"/>
      <c r="AH661" s="1"/>
      <c r="AI661" s="1"/>
      <c r="AJ661" s="1"/>
      <c r="AK661" s="1"/>
      <c r="AL661" s="1"/>
      <c r="AM661" s="1"/>
    </row>
    <row r="662" spans="27:39" x14ac:dyDescent="0.2">
      <c r="AA662" s="1"/>
      <c r="AB662" s="1"/>
      <c r="AC662" s="1"/>
      <c r="AD662" s="1"/>
      <c r="AE662" s="1"/>
      <c r="AF662" s="1" t="e">
        <f t="shared" si="300"/>
        <v>#REF!</v>
      </c>
      <c r="AG662" s="1"/>
      <c r="AH662" s="1"/>
      <c r="AI662" s="1"/>
      <c r="AJ662" s="1"/>
      <c r="AK662" s="1"/>
      <c r="AL662" s="1"/>
      <c r="AM662" s="1"/>
    </row>
    <row r="663" spans="27:39" x14ac:dyDescent="0.2">
      <c r="AA663" s="1"/>
      <c r="AB663" s="1"/>
      <c r="AC663" s="1"/>
      <c r="AD663" s="1"/>
      <c r="AE663" s="1"/>
      <c r="AF663" s="1" t="e">
        <f t="shared" si="300"/>
        <v>#REF!</v>
      </c>
      <c r="AG663" s="1"/>
      <c r="AH663" s="1"/>
      <c r="AI663" s="1"/>
      <c r="AJ663" s="1"/>
      <c r="AK663" s="1"/>
      <c r="AL663" s="1"/>
      <c r="AM663" s="1"/>
    </row>
    <row r="664" spans="27:39" x14ac:dyDescent="0.2">
      <c r="AA664" s="1"/>
      <c r="AB664" s="1"/>
      <c r="AC664" s="1"/>
      <c r="AD664" s="1"/>
      <c r="AE664" s="1"/>
      <c r="AF664" s="1" t="e">
        <f t="shared" si="300"/>
        <v>#REF!</v>
      </c>
      <c r="AG664" s="1"/>
      <c r="AH664" s="1"/>
      <c r="AI664" s="1"/>
      <c r="AJ664" s="1"/>
      <c r="AK664" s="1"/>
      <c r="AL664" s="1"/>
      <c r="AM664" s="1"/>
    </row>
    <row r="665" spans="27:39" x14ac:dyDescent="0.2">
      <c r="AA665" s="1"/>
      <c r="AB665" s="1"/>
      <c r="AC665" s="1"/>
      <c r="AD665" s="1"/>
      <c r="AE665" s="1"/>
      <c r="AF665" s="1" t="e">
        <f t="shared" si="300"/>
        <v>#REF!</v>
      </c>
      <c r="AG665" s="1"/>
      <c r="AH665" s="1"/>
      <c r="AI665" s="1"/>
      <c r="AJ665" s="1"/>
      <c r="AK665" s="1"/>
      <c r="AL665" s="1"/>
      <c r="AM665" s="1"/>
    </row>
    <row r="666" spans="27:39" x14ac:dyDescent="0.2">
      <c r="AA666" s="1"/>
      <c r="AB666" s="1"/>
      <c r="AC666" s="1"/>
      <c r="AD666" s="1"/>
      <c r="AE666" s="1"/>
      <c r="AF666" s="1" t="e">
        <f t="shared" si="300"/>
        <v>#REF!</v>
      </c>
      <c r="AG666" s="1"/>
      <c r="AH666" s="1"/>
      <c r="AI666" s="1"/>
      <c r="AJ666" s="1"/>
      <c r="AK666" s="1"/>
      <c r="AL666" s="1"/>
      <c r="AM666" s="1"/>
    </row>
    <row r="667" spans="27:39" x14ac:dyDescent="0.2">
      <c r="AA667" s="1"/>
      <c r="AB667" s="1"/>
      <c r="AC667" s="1"/>
      <c r="AD667" s="1"/>
      <c r="AE667" s="1"/>
      <c r="AF667" s="1" t="e">
        <f t="shared" si="300"/>
        <v>#REF!</v>
      </c>
      <c r="AG667" s="1"/>
      <c r="AH667" s="1"/>
      <c r="AI667" s="1"/>
      <c r="AJ667" s="1"/>
      <c r="AK667" s="1"/>
      <c r="AL667" s="1"/>
      <c r="AM667" s="1"/>
    </row>
    <row r="668" spans="27:39" x14ac:dyDescent="0.2">
      <c r="AA668" s="1"/>
      <c r="AB668" s="1"/>
      <c r="AC668" s="1"/>
      <c r="AD668" s="1"/>
      <c r="AE668" s="1"/>
      <c r="AF668" s="1" t="e">
        <f t="shared" si="300"/>
        <v>#REF!</v>
      </c>
      <c r="AG668" s="1"/>
      <c r="AH668" s="1"/>
      <c r="AI668" s="1"/>
      <c r="AJ668" s="1"/>
      <c r="AK668" s="1"/>
      <c r="AL668" s="1"/>
      <c r="AM668" s="1"/>
    </row>
    <row r="669" spans="27:39" x14ac:dyDescent="0.2">
      <c r="AA669" s="1"/>
      <c r="AB669" s="1"/>
      <c r="AC669" s="1"/>
      <c r="AD669" s="1"/>
      <c r="AE669" s="1"/>
      <c r="AF669" s="1" t="e">
        <f t="shared" si="300"/>
        <v>#REF!</v>
      </c>
      <c r="AG669" s="1"/>
      <c r="AH669" s="1"/>
      <c r="AI669" s="1"/>
      <c r="AJ669" s="1"/>
      <c r="AK669" s="1"/>
      <c r="AL669" s="1"/>
      <c r="AM669" s="1"/>
    </row>
    <row r="670" spans="27:39" x14ac:dyDescent="0.2">
      <c r="AA670" s="1"/>
      <c r="AB670" s="1"/>
      <c r="AC670" s="1"/>
      <c r="AD670" s="1"/>
      <c r="AE670" s="1"/>
      <c r="AF670" s="1" t="e">
        <f t="shared" si="300"/>
        <v>#REF!</v>
      </c>
      <c r="AG670" s="1"/>
      <c r="AH670" s="1"/>
      <c r="AI670" s="1"/>
      <c r="AJ670" s="1"/>
      <c r="AK670" s="1"/>
      <c r="AL670" s="1"/>
      <c r="AM670" s="1"/>
    </row>
    <row r="671" spans="27:39" x14ac:dyDescent="0.2">
      <c r="AA671" s="1"/>
      <c r="AB671" s="1"/>
      <c r="AC671" s="1"/>
      <c r="AD671" s="1"/>
      <c r="AE671" s="1"/>
      <c r="AF671" s="1" t="e">
        <f t="shared" si="300"/>
        <v>#REF!</v>
      </c>
      <c r="AG671" s="1"/>
      <c r="AH671" s="1"/>
      <c r="AI671" s="1"/>
      <c r="AJ671" s="1"/>
      <c r="AK671" s="1"/>
      <c r="AL671" s="1"/>
      <c r="AM671" s="1"/>
    </row>
    <row r="672" spans="27:39" x14ac:dyDescent="0.2">
      <c r="AA672" s="1"/>
      <c r="AB672" s="1"/>
      <c r="AC672" s="1"/>
      <c r="AD672" s="1"/>
      <c r="AE672" s="1"/>
      <c r="AF672" s="1" t="e">
        <f t="shared" si="300"/>
        <v>#REF!</v>
      </c>
      <c r="AG672" s="1"/>
      <c r="AH672" s="1"/>
      <c r="AI672" s="1"/>
      <c r="AJ672" s="1"/>
      <c r="AK672" s="1"/>
      <c r="AL672" s="1"/>
      <c r="AM672" s="1"/>
    </row>
    <row r="673" spans="27:39" x14ac:dyDescent="0.2">
      <c r="AA673" s="1"/>
      <c r="AB673" s="1"/>
      <c r="AC673" s="1"/>
      <c r="AD673" s="1"/>
      <c r="AE673" s="1"/>
      <c r="AF673" s="1" t="e">
        <f t="shared" si="300"/>
        <v>#REF!</v>
      </c>
      <c r="AG673" s="1"/>
      <c r="AH673" s="1"/>
      <c r="AI673" s="1"/>
      <c r="AJ673" s="1"/>
      <c r="AK673" s="1"/>
      <c r="AL673" s="1"/>
      <c r="AM673" s="1"/>
    </row>
    <row r="674" spans="27:39" x14ac:dyDescent="0.2">
      <c r="AA674" s="1"/>
      <c r="AB674" s="1"/>
      <c r="AC674" s="1"/>
      <c r="AD674" s="1"/>
      <c r="AE674" s="1"/>
      <c r="AF674" s="1" t="e">
        <f t="shared" si="300"/>
        <v>#REF!</v>
      </c>
      <c r="AG674" s="1"/>
      <c r="AH674" s="1"/>
      <c r="AI674" s="1"/>
      <c r="AJ674" s="1"/>
      <c r="AK674" s="1"/>
      <c r="AL674" s="1"/>
      <c r="AM674" s="1"/>
    </row>
    <row r="675" spans="27:39" x14ac:dyDescent="0.2">
      <c r="AA675" s="1"/>
      <c r="AB675" s="1"/>
      <c r="AC675" s="1"/>
      <c r="AD675" s="1"/>
      <c r="AE675" s="1"/>
      <c r="AF675" s="1" t="e">
        <f t="shared" si="300"/>
        <v>#REF!</v>
      </c>
      <c r="AG675" s="1"/>
      <c r="AH675" s="1"/>
      <c r="AI675" s="1"/>
      <c r="AJ675" s="1"/>
      <c r="AK675" s="1"/>
      <c r="AL675" s="1"/>
      <c r="AM675" s="1"/>
    </row>
    <row r="676" spans="27:39" x14ac:dyDescent="0.2">
      <c r="AA676" s="1"/>
      <c r="AB676" s="1"/>
      <c r="AC676" s="1"/>
      <c r="AD676" s="1"/>
      <c r="AE676" s="1"/>
      <c r="AF676" s="1" t="e">
        <f t="shared" si="300"/>
        <v>#REF!</v>
      </c>
      <c r="AG676" s="1"/>
      <c r="AH676" s="1"/>
      <c r="AI676" s="1"/>
      <c r="AJ676" s="1"/>
      <c r="AK676" s="1"/>
      <c r="AL676" s="1"/>
      <c r="AM676" s="1"/>
    </row>
    <row r="677" spans="27:39" x14ac:dyDescent="0.2">
      <c r="AA677" s="1"/>
      <c r="AB677" s="1"/>
      <c r="AC677" s="1"/>
      <c r="AD677" s="1"/>
      <c r="AE677" s="1"/>
      <c r="AF677" s="1" t="e">
        <f t="shared" si="300"/>
        <v>#REF!</v>
      </c>
      <c r="AG677" s="1"/>
      <c r="AH677" s="1"/>
      <c r="AI677" s="1"/>
      <c r="AJ677" s="1"/>
      <c r="AK677" s="1"/>
      <c r="AL677" s="1"/>
      <c r="AM677" s="1"/>
    </row>
    <row r="678" spans="27:39" x14ac:dyDescent="0.2">
      <c r="AA678" s="1"/>
      <c r="AB678" s="1"/>
      <c r="AC678" s="1"/>
      <c r="AD678" s="1"/>
      <c r="AE678" s="1"/>
      <c r="AF678" s="1" t="e">
        <f t="shared" si="300"/>
        <v>#REF!</v>
      </c>
      <c r="AG678" s="1"/>
      <c r="AH678" s="1"/>
      <c r="AI678" s="1"/>
      <c r="AJ678" s="1"/>
      <c r="AK678" s="1"/>
      <c r="AL678" s="1"/>
      <c r="AM678" s="1"/>
    </row>
    <row r="679" spans="27:39" x14ac:dyDescent="0.2">
      <c r="AA679" s="1"/>
      <c r="AB679" s="1"/>
      <c r="AC679" s="1"/>
      <c r="AD679" s="1"/>
      <c r="AE679" s="1"/>
      <c r="AF679" s="1" t="e">
        <f t="shared" si="300"/>
        <v>#REF!</v>
      </c>
      <c r="AG679" s="1"/>
      <c r="AH679" s="1"/>
      <c r="AI679" s="1"/>
      <c r="AJ679" s="1"/>
      <c r="AK679" s="1"/>
      <c r="AL679" s="1"/>
      <c r="AM679" s="1"/>
    </row>
    <row r="680" spans="27:39" x14ac:dyDescent="0.2">
      <c r="AA680" s="1"/>
      <c r="AB680" s="1"/>
      <c r="AC680" s="1"/>
      <c r="AD680" s="1"/>
      <c r="AE680" s="1"/>
      <c r="AF680" s="1" t="e">
        <f t="shared" si="300"/>
        <v>#REF!</v>
      </c>
      <c r="AG680" s="1"/>
      <c r="AH680" s="1"/>
      <c r="AI680" s="1"/>
      <c r="AJ680" s="1"/>
      <c r="AK680" s="1"/>
      <c r="AL680" s="1"/>
      <c r="AM680" s="1"/>
    </row>
    <row r="681" spans="27:39" x14ac:dyDescent="0.2">
      <c r="AA681" s="1"/>
      <c r="AB681" s="1"/>
      <c r="AC681" s="1"/>
      <c r="AD681" s="1"/>
      <c r="AE681" s="1"/>
      <c r="AF681" s="1" t="e">
        <f t="shared" si="300"/>
        <v>#REF!</v>
      </c>
      <c r="AG681" s="1"/>
      <c r="AH681" s="1"/>
      <c r="AI681" s="1"/>
      <c r="AJ681" s="1"/>
      <c r="AK681" s="1"/>
      <c r="AL681" s="1"/>
      <c r="AM681" s="1"/>
    </row>
    <row r="682" spans="27:39" x14ac:dyDescent="0.2">
      <c r="AA682" s="1"/>
      <c r="AB682" s="1"/>
      <c r="AC682" s="1"/>
      <c r="AD682" s="1"/>
      <c r="AE682" s="1"/>
      <c r="AF682" s="1" t="e">
        <f t="shared" si="300"/>
        <v>#REF!</v>
      </c>
      <c r="AG682" s="1"/>
      <c r="AH682" s="1"/>
      <c r="AI682" s="1"/>
      <c r="AJ682" s="1"/>
      <c r="AK682" s="1"/>
      <c r="AL682" s="1"/>
      <c r="AM682" s="1"/>
    </row>
    <row r="683" spans="27:39" x14ac:dyDescent="0.2">
      <c r="AA683" s="1"/>
      <c r="AB683" s="1"/>
      <c r="AC683" s="1"/>
      <c r="AD683" s="1"/>
      <c r="AE683" s="1"/>
      <c r="AF683" s="1" t="e">
        <f t="shared" si="300"/>
        <v>#REF!</v>
      </c>
      <c r="AG683" s="1"/>
      <c r="AH683" s="1"/>
      <c r="AI683" s="1"/>
      <c r="AJ683" s="1"/>
      <c r="AK683" s="1"/>
      <c r="AL683" s="1"/>
      <c r="AM683" s="1"/>
    </row>
    <row r="684" spans="27:39" x14ac:dyDescent="0.2">
      <c r="AA684" s="1"/>
      <c r="AB684" s="1"/>
      <c r="AC684" s="1"/>
      <c r="AD684" s="1"/>
      <c r="AE684" s="1"/>
      <c r="AF684" s="1" t="e">
        <f t="shared" si="300"/>
        <v>#REF!</v>
      </c>
      <c r="AG684" s="1"/>
      <c r="AH684" s="1"/>
      <c r="AI684" s="1"/>
      <c r="AJ684" s="1"/>
      <c r="AK684" s="1"/>
      <c r="AL684" s="1"/>
      <c r="AM684" s="1"/>
    </row>
    <row r="685" spans="27:39" x14ac:dyDescent="0.2">
      <c r="AA685" s="1"/>
      <c r="AB685" s="1"/>
      <c r="AC685" s="1"/>
      <c r="AD685" s="1"/>
      <c r="AE685" s="1"/>
      <c r="AF685" s="1" t="e">
        <f t="shared" si="300"/>
        <v>#REF!</v>
      </c>
      <c r="AG685" s="1"/>
      <c r="AH685" s="1"/>
      <c r="AI685" s="1"/>
      <c r="AJ685" s="1"/>
      <c r="AK685" s="1"/>
      <c r="AL685" s="1"/>
      <c r="AM685" s="1"/>
    </row>
    <row r="686" spans="27:39" x14ac:dyDescent="0.2">
      <c r="AA686" s="1"/>
      <c r="AB686" s="1"/>
      <c r="AC686" s="1"/>
      <c r="AD686" s="1"/>
      <c r="AE686" s="1"/>
      <c r="AF686" s="1" t="e">
        <f t="shared" si="300"/>
        <v>#REF!</v>
      </c>
      <c r="AG686" s="1"/>
      <c r="AH686" s="1"/>
      <c r="AI686" s="1"/>
      <c r="AJ686" s="1"/>
      <c r="AK686" s="1"/>
      <c r="AL686" s="1"/>
      <c r="AM686" s="1"/>
    </row>
    <row r="687" spans="27:39" x14ac:dyDescent="0.2">
      <c r="AA687" s="1"/>
      <c r="AB687" s="1"/>
      <c r="AC687" s="1"/>
      <c r="AD687" s="1"/>
      <c r="AE687" s="1"/>
      <c r="AF687" s="1" t="e">
        <f t="shared" si="300"/>
        <v>#REF!</v>
      </c>
      <c r="AG687" s="1"/>
      <c r="AH687" s="1"/>
      <c r="AI687" s="1"/>
      <c r="AJ687" s="1"/>
      <c r="AK687" s="1"/>
      <c r="AL687" s="1"/>
      <c r="AM687" s="1"/>
    </row>
    <row r="688" spans="27:39" x14ac:dyDescent="0.2">
      <c r="AA688" s="1"/>
      <c r="AB688" s="1"/>
      <c r="AC688" s="1"/>
      <c r="AD688" s="1"/>
      <c r="AE688" s="1"/>
      <c r="AF688" s="1" t="e">
        <f t="shared" si="300"/>
        <v>#REF!</v>
      </c>
      <c r="AG688" s="1"/>
      <c r="AH688" s="1"/>
      <c r="AI688" s="1"/>
      <c r="AJ688" s="1"/>
      <c r="AK688" s="1"/>
      <c r="AL688" s="1"/>
      <c r="AM688" s="1"/>
    </row>
    <row r="689" spans="27:39" x14ac:dyDescent="0.2">
      <c r="AA689" s="1"/>
      <c r="AB689" s="1"/>
      <c r="AC689" s="1"/>
      <c r="AD689" s="1"/>
      <c r="AE689" s="1"/>
      <c r="AF689" s="1" t="e">
        <f t="shared" si="300"/>
        <v>#REF!</v>
      </c>
      <c r="AG689" s="1"/>
      <c r="AH689" s="1"/>
      <c r="AI689" s="1"/>
      <c r="AJ689" s="1"/>
      <c r="AK689" s="1"/>
      <c r="AL689" s="1"/>
      <c r="AM689" s="1"/>
    </row>
    <row r="690" spans="27:39" x14ac:dyDescent="0.2">
      <c r="AA690" s="1"/>
      <c r="AB690" s="1"/>
      <c r="AC690" s="1"/>
      <c r="AD690" s="1"/>
      <c r="AE690" s="1"/>
      <c r="AF690" s="1" t="e">
        <f t="shared" si="300"/>
        <v>#REF!</v>
      </c>
      <c r="AG690" s="1"/>
      <c r="AH690" s="1"/>
      <c r="AI690" s="1"/>
      <c r="AJ690" s="1"/>
      <c r="AK690" s="1"/>
      <c r="AL690" s="1"/>
      <c r="AM690" s="1"/>
    </row>
    <row r="691" spans="27:39" x14ac:dyDescent="0.2">
      <c r="AA691" s="1"/>
      <c r="AB691" s="1"/>
      <c r="AC691" s="1"/>
      <c r="AD691" s="1"/>
      <c r="AE691" s="1"/>
      <c r="AF691" s="1" t="e">
        <f t="shared" si="300"/>
        <v>#REF!</v>
      </c>
      <c r="AG691" s="1"/>
      <c r="AH691" s="1"/>
      <c r="AI691" s="1"/>
      <c r="AJ691" s="1"/>
      <c r="AK691" s="1"/>
      <c r="AL691" s="1"/>
      <c r="AM691" s="1"/>
    </row>
    <row r="692" spans="27:39" x14ac:dyDescent="0.2">
      <c r="AA692" s="1"/>
      <c r="AB692" s="1"/>
      <c r="AC692" s="1"/>
      <c r="AD692" s="1"/>
      <c r="AE692" s="1"/>
      <c r="AF692" s="1" t="e">
        <f t="shared" si="300"/>
        <v>#REF!</v>
      </c>
      <c r="AG692" s="1"/>
      <c r="AH692" s="1"/>
      <c r="AI692" s="1"/>
      <c r="AJ692" s="1"/>
      <c r="AK692" s="1"/>
      <c r="AL692" s="1"/>
      <c r="AM692" s="1"/>
    </row>
    <row r="693" spans="27:39" x14ac:dyDescent="0.2">
      <c r="AA693" s="1"/>
      <c r="AB693" s="1"/>
      <c r="AC693" s="1"/>
      <c r="AD693" s="1"/>
      <c r="AE693" s="1"/>
      <c r="AF693" s="1" t="e">
        <f t="shared" si="300"/>
        <v>#REF!</v>
      </c>
      <c r="AG693" s="1"/>
      <c r="AH693" s="1"/>
      <c r="AI693" s="1"/>
      <c r="AJ693" s="1"/>
      <c r="AK693" s="1"/>
      <c r="AL693" s="1"/>
      <c r="AM693" s="1"/>
    </row>
    <row r="694" spans="27:39" x14ac:dyDescent="0.2">
      <c r="AA694" s="1"/>
      <c r="AB694" s="1"/>
      <c r="AC694" s="1"/>
      <c r="AD694" s="1"/>
      <c r="AE694" s="1"/>
      <c r="AF694" s="1" t="e">
        <f t="shared" si="300"/>
        <v>#REF!</v>
      </c>
      <c r="AG694" s="1"/>
      <c r="AH694" s="1"/>
      <c r="AI694" s="1"/>
      <c r="AJ694" s="1"/>
      <c r="AK694" s="1"/>
      <c r="AL694" s="1"/>
      <c r="AM694" s="1"/>
    </row>
    <row r="695" spans="27:39" x14ac:dyDescent="0.2">
      <c r="AA695" s="1"/>
      <c r="AB695" s="1"/>
      <c r="AC695" s="1"/>
      <c r="AD695" s="1"/>
      <c r="AE695" s="1"/>
      <c r="AF695" s="1" t="e">
        <f t="shared" si="300"/>
        <v>#REF!</v>
      </c>
      <c r="AG695" s="1"/>
      <c r="AH695" s="1"/>
      <c r="AI695" s="1"/>
      <c r="AJ695" s="1"/>
      <c r="AK695" s="1"/>
      <c r="AL695" s="1"/>
      <c r="AM695" s="1"/>
    </row>
    <row r="696" spans="27:39" x14ac:dyDescent="0.2">
      <c r="AA696" s="1"/>
      <c r="AB696" s="1"/>
      <c r="AC696" s="1"/>
      <c r="AD696" s="1"/>
      <c r="AE696" s="1"/>
      <c r="AF696" s="1" t="e">
        <f t="shared" si="300"/>
        <v>#REF!</v>
      </c>
      <c r="AG696" s="1"/>
      <c r="AH696" s="1"/>
      <c r="AI696" s="1"/>
      <c r="AJ696" s="1"/>
      <c r="AK696" s="1"/>
      <c r="AL696" s="1"/>
      <c r="AM696" s="1"/>
    </row>
    <row r="697" spans="27:39" x14ac:dyDescent="0.2">
      <c r="AA697" s="1"/>
      <c r="AB697" s="1"/>
      <c r="AC697" s="1"/>
      <c r="AD697" s="1"/>
      <c r="AE697" s="1"/>
      <c r="AF697" s="1" t="e">
        <f t="shared" si="300"/>
        <v>#REF!</v>
      </c>
      <c r="AG697" s="1"/>
      <c r="AH697" s="1"/>
      <c r="AI697" s="1"/>
      <c r="AJ697" s="1"/>
      <c r="AK697" s="1"/>
      <c r="AL697" s="1"/>
      <c r="AM697" s="1"/>
    </row>
    <row r="698" spans="27:39" x14ac:dyDescent="0.2">
      <c r="AA698" s="1"/>
      <c r="AB698" s="1"/>
      <c r="AC698" s="1"/>
      <c r="AD698" s="1"/>
      <c r="AE698" s="1"/>
      <c r="AF698" s="1" t="e">
        <f t="shared" si="300"/>
        <v>#REF!</v>
      </c>
      <c r="AG698" s="1"/>
      <c r="AH698" s="1"/>
      <c r="AI698" s="1"/>
      <c r="AJ698" s="1"/>
      <c r="AK698" s="1"/>
      <c r="AL698" s="1"/>
      <c r="AM698" s="1"/>
    </row>
    <row r="699" spans="27:39" x14ac:dyDescent="0.2">
      <c r="AA699" s="1"/>
      <c r="AB699" s="1"/>
      <c r="AC699" s="1"/>
      <c r="AD699" s="1"/>
      <c r="AE699" s="1"/>
      <c r="AF699" s="1" t="e">
        <f t="shared" si="300"/>
        <v>#REF!</v>
      </c>
      <c r="AG699" s="1"/>
      <c r="AH699" s="1"/>
      <c r="AI699" s="1"/>
      <c r="AJ699" s="1"/>
      <c r="AK699" s="1"/>
      <c r="AL699" s="1"/>
      <c r="AM699" s="1"/>
    </row>
    <row r="700" spans="27:39" x14ac:dyDescent="0.2">
      <c r="AA700" s="1"/>
      <c r="AB700" s="1"/>
      <c r="AC700" s="1"/>
      <c r="AD700" s="1"/>
      <c r="AE700" s="1"/>
      <c r="AF700" s="1" t="e">
        <f t="shared" si="300"/>
        <v>#REF!</v>
      </c>
      <c r="AG700" s="1"/>
      <c r="AH700" s="1"/>
      <c r="AI700" s="1"/>
      <c r="AJ700" s="1"/>
      <c r="AK700" s="1"/>
      <c r="AL700" s="1"/>
      <c r="AM700" s="1"/>
    </row>
    <row r="701" spans="27:39" x14ac:dyDescent="0.2">
      <c r="AA701" s="1"/>
      <c r="AB701" s="1"/>
      <c r="AC701" s="1"/>
      <c r="AD701" s="1"/>
      <c r="AE701" s="1"/>
      <c r="AF701" s="1" t="e">
        <f t="shared" si="300"/>
        <v>#REF!</v>
      </c>
      <c r="AG701" s="1"/>
      <c r="AH701" s="1"/>
      <c r="AI701" s="1"/>
      <c r="AJ701" s="1"/>
      <c r="AK701" s="1"/>
      <c r="AL701" s="1"/>
      <c r="AM701" s="1"/>
    </row>
    <row r="702" spans="27:39" x14ac:dyDescent="0.2">
      <c r="AA702" s="1"/>
      <c r="AB702" s="1"/>
      <c r="AC702" s="1"/>
      <c r="AD702" s="1"/>
      <c r="AE702" s="1"/>
      <c r="AF702" s="1" t="e">
        <f t="shared" si="300"/>
        <v>#REF!</v>
      </c>
      <c r="AG702" s="1"/>
      <c r="AH702" s="1"/>
      <c r="AI702" s="1"/>
      <c r="AJ702" s="1"/>
      <c r="AK702" s="1"/>
      <c r="AL702" s="1"/>
      <c r="AM702" s="1"/>
    </row>
    <row r="703" spans="27:39" x14ac:dyDescent="0.2">
      <c r="AA703" s="1"/>
      <c r="AB703" s="1"/>
      <c r="AC703" s="1"/>
      <c r="AD703" s="1"/>
      <c r="AE703" s="1"/>
      <c r="AF703" s="1" t="e">
        <f t="shared" si="300"/>
        <v>#REF!</v>
      </c>
      <c r="AG703" s="1"/>
      <c r="AH703" s="1"/>
      <c r="AI703" s="1"/>
      <c r="AJ703" s="1"/>
      <c r="AK703" s="1"/>
      <c r="AL703" s="1"/>
      <c r="AM703" s="1"/>
    </row>
    <row r="704" spans="27:39" x14ac:dyDescent="0.2">
      <c r="AA704" s="1"/>
      <c r="AB704" s="1"/>
      <c r="AC704" s="1"/>
      <c r="AD704" s="1"/>
      <c r="AE704" s="1"/>
      <c r="AF704" s="1" t="e">
        <f t="shared" si="300"/>
        <v>#REF!</v>
      </c>
      <c r="AG704" s="1"/>
      <c r="AH704" s="1"/>
      <c r="AI704" s="1"/>
      <c r="AJ704" s="1"/>
      <c r="AK704" s="1"/>
      <c r="AL704" s="1"/>
      <c r="AM704" s="1"/>
    </row>
    <row r="705" spans="27:39" x14ac:dyDescent="0.2">
      <c r="AA705" s="1"/>
      <c r="AB705" s="1"/>
      <c r="AC705" s="1"/>
      <c r="AD705" s="1"/>
      <c r="AE705" s="1"/>
      <c r="AF705" s="1" t="e">
        <f t="shared" si="300"/>
        <v>#REF!</v>
      </c>
      <c r="AG705" s="1"/>
      <c r="AH705" s="1"/>
      <c r="AI705" s="1"/>
      <c r="AJ705" s="1"/>
      <c r="AK705" s="1"/>
      <c r="AL705" s="1"/>
      <c r="AM705" s="1"/>
    </row>
    <row r="706" spans="27:39" x14ac:dyDescent="0.2">
      <c r="AA706" s="1"/>
      <c r="AB706" s="1"/>
      <c r="AC706" s="1"/>
      <c r="AD706" s="1"/>
      <c r="AE706" s="1"/>
      <c r="AF706" s="1" t="e">
        <f t="shared" si="300"/>
        <v>#REF!</v>
      </c>
      <c r="AG706" s="1"/>
      <c r="AH706" s="1"/>
      <c r="AI706" s="1"/>
      <c r="AJ706" s="1"/>
      <c r="AK706" s="1"/>
      <c r="AL706" s="1"/>
      <c r="AM706" s="1"/>
    </row>
    <row r="707" spans="27:39" x14ac:dyDescent="0.2">
      <c r="AA707" s="1"/>
      <c r="AB707" s="1"/>
      <c r="AC707" s="1"/>
      <c r="AD707" s="1"/>
      <c r="AE707" s="1"/>
      <c r="AF707" s="1" t="e">
        <f t="shared" si="300"/>
        <v>#REF!</v>
      </c>
      <c r="AG707" s="1"/>
      <c r="AH707" s="1"/>
      <c r="AI707" s="1"/>
      <c r="AJ707" s="1"/>
      <c r="AK707" s="1"/>
      <c r="AL707" s="1"/>
      <c r="AM707" s="1"/>
    </row>
    <row r="708" spans="27:39" x14ac:dyDescent="0.2">
      <c r="AA708" s="1"/>
      <c r="AB708" s="1"/>
      <c r="AC708" s="1"/>
      <c r="AD708" s="1"/>
      <c r="AE708" s="1"/>
      <c r="AF708" s="1" t="e">
        <f t="shared" si="300"/>
        <v>#REF!</v>
      </c>
      <c r="AG708" s="1"/>
      <c r="AH708" s="1"/>
      <c r="AI708" s="1"/>
      <c r="AJ708" s="1"/>
      <c r="AK708" s="1"/>
      <c r="AL708" s="1"/>
      <c r="AM708" s="1"/>
    </row>
    <row r="709" spans="27:39" x14ac:dyDescent="0.2">
      <c r="AA709" s="1"/>
      <c r="AB709" s="1"/>
      <c r="AC709" s="1"/>
      <c r="AD709" s="1"/>
      <c r="AE709" s="1"/>
      <c r="AF709" s="1" t="e">
        <f t="shared" si="300"/>
        <v>#REF!</v>
      </c>
      <c r="AG709" s="1"/>
      <c r="AH709" s="1"/>
      <c r="AI709" s="1"/>
      <c r="AJ709" s="1"/>
      <c r="AK709" s="1"/>
      <c r="AL709" s="1"/>
      <c r="AM709" s="1"/>
    </row>
    <row r="710" spans="27:39" x14ac:dyDescent="0.2">
      <c r="AA710" s="1"/>
      <c r="AB710" s="1"/>
      <c r="AC710" s="1"/>
      <c r="AD710" s="1"/>
      <c r="AE710" s="1"/>
      <c r="AF710" s="1" t="e">
        <f t="shared" si="300"/>
        <v>#REF!</v>
      </c>
      <c r="AG710" s="1"/>
      <c r="AH710" s="1"/>
      <c r="AI710" s="1"/>
      <c r="AJ710" s="1"/>
      <c r="AK710" s="1"/>
      <c r="AL710" s="1"/>
      <c r="AM710" s="1"/>
    </row>
    <row r="711" spans="27:39" x14ac:dyDescent="0.2">
      <c r="AA711" s="1"/>
      <c r="AB711" s="1"/>
      <c r="AC711" s="1"/>
      <c r="AD711" s="1"/>
      <c r="AE711" s="1"/>
      <c r="AF711" s="1" t="e">
        <f t="shared" si="300"/>
        <v>#REF!</v>
      </c>
      <c r="AG711" s="1"/>
      <c r="AH711" s="1"/>
      <c r="AI711" s="1"/>
      <c r="AJ711" s="1"/>
      <c r="AK711" s="1"/>
      <c r="AL711" s="1"/>
      <c r="AM711" s="1"/>
    </row>
    <row r="712" spans="27:39" x14ac:dyDescent="0.2">
      <c r="AA712" s="1"/>
      <c r="AB712" s="1"/>
      <c r="AC712" s="1"/>
      <c r="AD712" s="1"/>
      <c r="AE712" s="1"/>
      <c r="AF712" s="1" t="e">
        <f t="shared" ref="AF712:AF775" si="301">AF711+1</f>
        <v>#REF!</v>
      </c>
      <c r="AG712" s="1"/>
      <c r="AH712" s="1"/>
      <c r="AI712" s="1"/>
      <c r="AJ712" s="1"/>
      <c r="AK712" s="1"/>
      <c r="AL712" s="1"/>
      <c r="AM712" s="1"/>
    </row>
    <row r="713" spans="27:39" x14ac:dyDescent="0.2">
      <c r="AA713" s="1"/>
      <c r="AB713" s="1"/>
      <c r="AC713" s="1"/>
      <c r="AD713" s="1"/>
      <c r="AE713" s="1"/>
      <c r="AF713" s="1" t="e">
        <f t="shared" si="301"/>
        <v>#REF!</v>
      </c>
      <c r="AG713" s="1"/>
      <c r="AH713" s="1"/>
      <c r="AI713" s="1"/>
      <c r="AJ713" s="1"/>
      <c r="AK713" s="1"/>
      <c r="AL713" s="1"/>
      <c r="AM713" s="1"/>
    </row>
    <row r="714" spans="27:39" x14ac:dyDescent="0.2">
      <c r="AA714" s="1"/>
      <c r="AB714" s="1"/>
      <c r="AC714" s="1"/>
      <c r="AD714" s="1"/>
      <c r="AE714" s="1"/>
      <c r="AF714" s="1" t="e">
        <f t="shared" si="301"/>
        <v>#REF!</v>
      </c>
      <c r="AG714" s="1"/>
      <c r="AH714" s="1"/>
      <c r="AI714" s="1"/>
      <c r="AJ714" s="1"/>
      <c r="AK714" s="1"/>
      <c r="AL714" s="1"/>
      <c r="AM714" s="1"/>
    </row>
    <row r="715" spans="27:39" x14ac:dyDescent="0.2">
      <c r="AA715" s="1"/>
      <c r="AB715" s="1"/>
      <c r="AC715" s="1"/>
      <c r="AD715" s="1"/>
      <c r="AE715" s="1"/>
      <c r="AF715" s="1" t="e">
        <f t="shared" si="301"/>
        <v>#REF!</v>
      </c>
      <c r="AG715" s="1"/>
      <c r="AH715" s="1"/>
      <c r="AI715" s="1"/>
      <c r="AJ715" s="1"/>
      <c r="AK715" s="1"/>
      <c r="AL715" s="1"/>
      <c r="AM715" s="1"/>
    </row>
    <row r="716" spans="27:39" x14ac:dyDescent="0.2">
      <c r="AA716" s="1"/>
      <c r="AB716" s="1"/>
      <c r="AC716" s="1"/>
      <c r="AD716" s="1"/>
      <c r="AE716" s="1"/>
      <c r="AF716" s="1" t="e">
        <f t="shared" si="301"/>
        <v>#REF!</v>
      </c>
      <c r="AG716" s="1"/>
      <c r="AH716" s="1"/>
      <c r="AI716" s="1"/>
      <c r="AJ716" s="1"/>
      <c r="AK716" s="1"/>
      <c r="AL716" s="1"/>
      <c r="AM716" s="1"/>
    </row>
    <row r="717" spans="27:39" x14ac:dyDescent="0.2">
      <c r="AA717" s="1"/>
      <c r="AB717" s="1"/>
      <c r="AC717" s="1"/>
      <c r="AD717" s="1"/>
      <c r="AE717" s="1"/>
      <c r="AF717" s="1" t="e">
        <f t="shared" si="301"/>
        <v>#REF!</v>
      </c>
      <c r="AG717" s="1"/>
      <c r="AH717" s="1"/>
      <c r="AI717" s="1"/>
      <c r="AJ717" s="1"/>
      <c r="AK717" s="1"/>
      <c r="AL717" s="1"/>
      <c r="AM717" s="1"/>
    </row>
    <row r="718" spans="27:39" x14ac:dyDescent="0.2">
      <c r="AA718" s="1"/>
      <c r="AB718" s="1"/>
      <c r="AC718" s="1"/>
      <c r="AD718" s="1"/>
      <c r="AE718" s="1"/>
      <c r="AF718" s="1" t="e">
        <f t="shared" si="301"/>
        <v>#REF!</v>
      </c>
      <c r="AG718" s="1"/>
      <c r="AH718" s="1"/>
      <c r="AI718" s="1"/>
      <c r="AJ718" s="1"/>
      <c r="AK718" s="1"/>
      <c r="AL718" s="1"/>
      <c r="AM718" s="1"/>
    </row>
    <row r="719" spans="27:39" x14ac:dyDescent="0.2">
      <c r="AA719" s="1"/>
      <c r="AB719" s="1"/>
      <c r="AC719" s="1"/>
      <c r="AD719" s="1"/>
      <c r="AE719" s="1"/>
      <c r="AF719" s="1" t="e">
        <f t="shared" si="301"/>
        <v>#REF!</v>
      </c>
      <c r="AG719" s="1"/>
      <c r="AH719" s="1"/>
      <c r="AI719" s="1"/>
      <c r="AJ719" s="1"/>
      <c r="AK719" s="1"/>
      <c r="AL719" s="1"/>
      <c r="AM719" s="1"/>
    </row>
    <row r="720" spans="27:39" x14ac:dyDescent="0.2">
      <c r="AA720" s="1"/>
      <c r="AB720" s="1"/>
      <c r="AC720" s="1"/>
      <c r="AD720" s="1"/>
      <c r="AE720" s="1"/>
      <c r="AF720" s="1" t="e">
        <f t="shared" si="301"/>
        <v>#REF!</v>
      </c>
      <c r="AG720" s="1"/>
      <c r="AH720" s="1"/>
      <c r="AI720" s="1"/>
      <c r="AJ720" s="1"/>
      <c r="AK720" s="1"/>
      <c r="AL720" s="1"/>
      <c r="AM720" s="1"/>
    </row>
    <row r="721" spans="27:39" x14ac:dyDescent="0.2">
      <c r="AA721" s="1"/>
      <c r="AB721" s="1"/>
      <c r="AC721" s="1"/>
      <c r="AD721" s="1"/>
      <c r="AE721" s="1"/>
      <c r="AF721" s="1" t="e">
        <f t="shared" si="301"/>
        <v>#REF!</v>
      </c>
      <c r="AG721" s="1"/>
      <c r="AH721" s="1"/>
      <c r="AI721" s="1"/>
      <c r="AJ721" s="1"/>
      <c r="AK721" s="1"/>
      <c r="AL721" s="1"/>
      <c r="AM721" s="1"/>
    </row>
    <row r="722" spans="27:39" x14ac:dyDescent="0.2">
      <c r="AA722" s="1"/>
      <c r="AB722" s="1"/>
      <c r="AC722" s="1"/>
      <c r="AD722" s="1"/>
      <c r="AE722" s="1"/>
      <c r="AF722" s="1" t="e">
        <f t="shared" si="301"/>
        <v>#REF!</v>
      </c>
      <c r="AG722" s="1"/>
      <c r="AH722" s="1"/>
      <c r="AI722" s="1"/>
      <c r="AJ722" s="1"/>
      <c r="AK722" s="1"/>
      <c r="AL722" s="1"/>
      <c r="AM722" s="1"/>
    </row>
    <row r="723" spans="27:39" x14ac:dyDescent="0.2">
      <c r="AA723" s="1"/>
      <c r="AB723" s="1"/>
      <c r="AC723" s="1"/>
      <c r="AD723" s="1"/>
      <c r="AE723" s="1"/>
      <c r="AF723" s="1" t="e">
        <f t="shared" si="301"/>
        <v>#REF!</v>
      </c>
      <c r="AG723" s="1"/>
      <c r="AH723" s="1"/>
      <c r="AI723" s="1"/>
      <c r="AJ723" s="1"/>
      <c r="AK723" s="1"/>
      <c r="AL723" s="1"/>
      <c r="AM723" s="1"/>
    </row>
    <row r="724" spans="27:39" x14ac:dyDescent="0.2">
      <c r="AA724" s="1"/>
      <c r="AB724" s="1"/>
      <c r="AC724" s="1"/>
      <c r="AD724" s="1"/>
      <c r="AE724" s="1"/>
      <c r="AF724" s="1" t="e">
        <f t="shared" si="301"/>
        <v>#REF!</v>
      </c>
      <c r="AG724" s="1"/>
      <c r="AH724" s="1"/>
      <c r="AI724" s="1"/>
      <c r="AJ724" s="1"/>
      <c r="AK724" s="1"/>
      <c r="AL724" s="1"/>
      <c r="AM724" s="1"/>
    </row>
    <row r="725" spans="27:39" x14ac:dyDescent="0.2">
      <c r="AA725" s="1"/>
      <c r="AB725" s="1"/>
      <c r="AC725" s="1"/>
      <c r="AD725" s="1"/>
      <c r="AE725" s="1"/>
      <c r="AF725" s="1" t="e">
        <f t="shared" si="301"/>
        <v>#REF!</v>
      </c>
      <c r="AG725" s="1"/>
      <c r="AH725" s="1"/>
      <c r="AI725" s="1"/>
      <c r="AJ725" s="1"/>
      <c r="AK725" s="1"/>
      <c r="AL725" s="1"/>
      <c r="AM725" s="1"/>
    </row>
    <row r="726" spans="27:39" x14ac:dyDescent="0.2">
      <c r="AA726" s="1"/>
      <c r="AB726" s="1"/>
      <c r="AC726" s="1"/>
      <c r="AD726" s="1"/>
      <c r="AE726" s="1"/>
      <c r="AF726" s="1" t="e">
        <f t="shared" si="301"/>
        <v>#REF!</v>
      </c>
      <c r="AG726" s="1"/>
      <c r="AH726" s="1"/>
      <c r="AI726" s="1"/>
      <c r="AJ726" s="1"/>
      <c r="AK726" s="1"/>
      <c r="AL726" s="1"/>
      <c r="AM726" s="1"/>
    </row>
    <row r="727" spans="27:39" x14ac:dyDescent="0.2">
      <c r="AA727" s="1"/>
      <c r="AB727" s="1"/>
      <c r="AC727" s="1"/>
      <c r="AD727" s="1"/>
      <c r="AE727" s="1"/>
      <c r="AF727" s="1" t="e">
        <f t="shared" si="301"/>
        <v>#REF!</v>
      </c>
      <c r="AG727" s="1"/>
      <c r="AH727" s="1"/>
      <c r="AI727" s="1"/>
      <c r="AJ727" s="1"/>
      <c r="AK727" s="1"/>
      <c r="AL727" s="1"/>
      <c r="AM727" s="1"/>
    </row>
    <row r="728" spans="27:39" x14ac:dyDescent="0.2">
      <c r="AA728" s="1"/>
      <c r="AB728" s="1"/>
      <c r="AC728" s="1"/>
      <c r="AD728" s="1"/>
      <c r="AE728" s="1"/>
      <c r="AF728" s="1" t="e">
        <f t="shared" si="301"/>
        <v>#REF!</v>
      </c>
      <c r="AG728" s="1"/>
      <c r="AH728" s="1"/>
      <c r="AI728" s="1"/>
      <c r="AJ728" s="1"/>
      <c r="AK728" s="1"/>
      <c r="AL728" s="1"/>
      <c r="AM728" s="1"/>
    </row>
    <row r="729" spans="27:39" x14ac:dyDescent="0.2">
      <c r="AA729" s="1"/>
      <c r="AB729" s="1"/>
      <c r="AC729" s="1"/>
      <c r="AD729" s="1"/>
      <c r="AE729" s="1"/>
      <c r="AF729" s="1" t="e">
        <f t="shared" si="301"/>
        <v>#REF!</v>
      </c>
      <c r="AG729" s="1"/>
      <c r="AH729" s="1"/>
      <c r="AI729" s="1"/>
      <c r="AJ729" s="1"/>
      <c r="AK729" s="1"/>
      <c r="AL729" s="1"/>
      <c r="AM729" s="1"/>
    </row>
    <row r="730" spans="27:39" x14ac:dyDescent="0.2">
      <c r="AA730" s="1"/>
      <c r="AB730" s="1"/>
      <c r="AC730" s="1"/>
      <c r="AD730" s="1"/>
      <c r="AE730" s="1"/>
      <c r="AF730" s="1" t="e">
        <f t="shared" si="301"/>
        <v>#REF!</v>
      </c>
      <c r="AG730" s="1"/>
      <c r="AH730" s="1"/>
      <c r="AI730" s="1"/>
      <c r="AJ730" s="1"/>
      <c r="AK730" s="1"/>
      <c r="AL730" s="1"/>
      <c r="AM730" s="1"/>
    </row>
    <row r="731" spans="27:39" x14ac:dyDescent="0.2">
      <c r="AA731" s="1"/>
      <c r="AB731" s="1"/>
      <c r="AC731" s="1"/>
      <c r="AD731" s="1"/>
      <c r="AE731" s="1"/>
      <c r="AF731" s="1" t="e">
        <f t="shared" si="301"/>
        <v>#REF!</v>
      </c>
      <c r="AG731" s="1"/>
      <c r="AH731" s="1"/>
      <c r="AI731" s="1"/>
      <c r="AJ731" s="1"/>
      <c r="AK731" s="1"/>
      <c r="AL731" s="1"/>
      <c r="AM731" s="1"/>
    </row>
    <row r="732" spans="27:39" x14ac:dyDescent="0.2">
      <c r="AA732" s="1"/>
      <c r="AB732" s="1"/>
      <c r="AC732" s="1"/>
      <c r="AD732" s="1"/>
      <c r="AE732" s="1"/>
      <c r="AF732" s="1" t="e">
        <f t="shared" si="301"/>
        <v>#REF!</v>
      </c>
      <c r="AG732" s="1"/>
      <c r="AH732" s="1"/>
      <c r="AI732" s="1"/>
      <c r="AJ732" s="1"/>
      <c r="AK732" s="1"/>
      <c r="AL732" s="1"/>
      <c r="AM732" s="1"/>
    </row>
    <row r="733" spans="27:39" x14ac:dyDescent="0.2">
      <c r="AA733" s="1"/>
      <c r="AB733" s="1"/>
      <c r="AC733" s="1"/>
      <c r="AD733" s="1"/>
      <c r="AE733" s="1"/>
      <c r="AF733" s="1" t="e">
        <f t="shared" si="301"/>
        <v>#REF!</v>
      </c>
      <c r="AG733" s="1"/>
      <c r="AH733" s="1"/>
      <c r="AI733" s="1"/>
      <c r="AJ733" s="1"/>
      <c r="AK733" s="1"/>
      <c r="AL733" s="1"/>
      <c r="AM733" s="1"/>
    </row>
    <row r="734" spans="27:39" x14ac:dyDescent="0.2">
      <c r="AA734" s="1"/>
      <c r="AB734" s="1"/>
      <c r="AC734" s="1"/>
      <c r="AD734" s="1"/>
      <c r="AE734" s="1"/>
      <c r="AF734" s="1" t="e">
        <f t="shared" si="301"/>
        <v>#REF!</v>
      </c>
      <c r="AG734" s="1"/>
      <c r="AH734" s="1"/>
      <c r="AI734" s="1"/>
      <c r="AJ734" s="1"/>
      <c r="AK734" s="1"/>
      <c r="AL734" s="1"/>
      <c r="AM734" s="1"/>
    </row>
    <row r="735" spans="27:39" x14ac:dyDescent="0.2">
      <c r="AA735" s="1"/>
      <c r="AB735" s="1"/>
      <c r="AC735" s="1"/>
      <c r="AD735" s="1"/>
      <c r="AE735" s="1"/>
      <c r="AF735" s="1" t="e">
        <f t="shared" si="301"/>
        <v>#REF!</v>
      </c>
      <c r="AG735" s="1"/>
      <c r="AH735" s="1"/>
      <c r="AI735" s="1"/>
      <c r="AJ735" s="1"/>
      <c r="AK735" s="1"/>
      <c r="AL735" s="1"/>
      <c r="AM735" s="1"/>
    </row>
    <row r="736" spans="27:39" x14ac:dyDescent="0.2">
      <c r="AA736" s="1"/>
      <c r="AB736" s="1"/>
      <c r="AC736" s="1"/>
      <c r="AD736" s="1"/>
      <c r="AE736" s="1"/>
      <c r="AF736" s="1" t="e">
        <f t="shared" si="301"/>
        <v>#REF!</v>
      </c>
      <c r="AG736" s="1"/>
      <c r="AH736" s="1"/>
      <c r="AI736" s="1"/>
      <c r="AJ736" s="1"/>
      <c r="AK736" s="1"/>
      <c r="AL736" s="1"/>
      <c r="AM736" s="1"/>
    </row>
    <row r="737" spans="27:39" x14ac:dyDescent="0.2">
      <c r="AA737" s="1"/>
      <c r="AB737" s="1"/>
      <c r="AC737" s="1"/>
      <c r="AD737" s="1"/>
      <c r="AE737" s="1"/>
      <c r="AF737" s="1" t="e">
        <f t="shared" si="301"/>
        <v>#REF!</v>
      </c>
      <c r="AG737" s="1"/>
      <c r="AH737" s="1"/>
      <c r="AI737" s="1"/>
      <c r="AJ737" s="1"/>
      <c r="AK737" s="1"/>
      <c r="AL737" s="1"/>
      <c r="AM737" s="1"/>
    </row>
    <row r="738" spans="27:39" x14ac:dyDescent="0.2">
      <c r="AA738" s="1"/>
      <c r="AB738" s="1"/>
      <c r="AC738" s="1"/>
      <c r="AD738" s="1"/>
      <c r="AE738" s="1"/>
      <c r="AF738" s="1" t="e">
        <f t="shared" si="301"/>
        <v>#REF!</v>
      </c>
      <c r="AG738" s="1"/>
      <c r="AH738" s="1"/>
      <c r="AI738" s="1"/>
      <c r="AJ738" s="1"/>
      <c r="AK738" s="1"/>
      <c r="AL738" s="1"/>
      <c r="AM738" s="1"/>
    </row>
    <row r="739" spans="27:39" x14ac:dyDescent="0.2">
      <c r="AA739" s="1"/>
      <c r="AB739" s="1"/>
      <c r="AC739" s="1"/>
      <c r="AD739" s="1"/>
      <c r="AE739" s="1"/>
      <c r="AF739" s="1" t="e">
        <f t="shared" si="301"/>
        <v>#REF!</v>
      </c>
      <c r="AG739" s="1"/>
      <c r="AH739" s="1"/>
      <c r="AI739" s="1"/>
      <c r="AJ739" s="1"/>
      <c r="AK739" s="1"/>
      <c r="AL739" s="1"/>
      <c r="AM739" s="1"/>
    </row>
    <row r="740" spans="27:39" x14ac:dyDescent="0.2">
      <c r="AA740" s="1"/>
      <c r="AB740" s="1"/>
      <c r="AC740" s="1"/>
      <c r="AD740" s="1"/>
      <c r="AE740" s="1"/>
      <c r="AF740" s="1" t="e">
        <f t="shared" si="301"/>
        <v>#REF!</v>
      </c>
      <c r="AG740" s="1"/>
      <c r="AH740" s="1"/>
      <c r="AI740" s="1"/>
      <c r="AJ740" s="1"/>
      <c r="AK740" s="1"/>
      <c r="AL740" s="1"/>
      <c r="AM740" s="1"/>
    </row>
    <row r="741" spans="27:39" x14ac:dyDescent="0.2">
      <c r="AA741" s="1"/>
      <c r="AB741" s="1"/>
      <c r="AC741" s="1"/>
      <c r="AD741" s="1"/>
      <c r="AE741" s="1"/>
      <c r="AF741" s="1" t="e">
        <f t="shared" si="301"/>
        <v>#REF!</v>
      </c>
      <c r="AG741" s="1"/>
      <c r="AH741" s="1"/>
      <c r="AI741" s="1"/>
      <c r="AJ741" s="1"/>
      <c r="AK741" s="1"/>
      <c r="AL741" s="1"/>
      <c r="AM741" s="1"/>
    </row>
    <row r="742" spans="27:39" x14ac:dyDescent="0.2">
      <c r="AA742" s="1"/>
      <c r="AB742" s="1"/>
      <c r="AC742" s="1"/>
      <c r="AD742" s="1"/>
      <c r="AE742" s="1"/>
      <c r="AF742" s="1" t="e">
        <f t="shared" si="301"/>
        <v>#REF!</v>
      </c>
      <c r="AG742" s="1"/>
      <c r="AH742" s="1"/>
      <c r="AI742" s="1"/>
      <c r="AJ742" s="1"/>
      <c r="AK742" s="1"/>
      <c r="AL742" s="1"/>
      <c r="AM742" s="1"/>
    </row>
    <row r="743" spans="27:39" x14ac:dyDescent="0.2">
      <c r="AA743" s="1"/>
      <c r="AB743" s="1"/>
      <c r="AC743" s="1"/>
      <c r="AD743" s="1"/>
      <c r="AE743" s="1"/>
      <c r="AF743" s="1" t="e">
        <f t="shared" si="301"/>
        <v>#REF!</v>
      </c>
      <c r="AG743" s="1"/>
      <c r="AH743" s="1"/>
      <c r="AI743" s="1"/>
      <c r="AJ743" s="1"/>
      <c r="AK743" s="1"/>
      <c r="AL743" s="1"/>
      <c r="AM743" s="1"/>
    </row>
    <row r="744" spans="27:39" x14ac:dyDescent="0.2">
      <c r="AA744" s="1"/>
      <c r="AB744" s="1"/>
      <c r="AC744" s="1"/>
      <c r="AD744" s="1"/>
      <c r="AE744" s="1"/>
      <c r="AF744" s="1" t="e">
        <f t="shared" si="301"/>
        <v>#REF!</v>
      </c>
      <c r="AG744" s="1"/>
      <c r="AH744" s="1"/>
      <c r="AI744" s="1"/>
      <c r="AJ744" s="1"/>
      <c r="AK744" s="1"/>
      <c r="AL744" s="1"/>
      <c r="AM744" s="1"/>
    </row>
    <row r="745" spans="27:39" x14ac:dyDescent="0.2">
      <c r="AA745" s="1"/>
      <c r="AB745" s="1"/>
      <c r="AC745" s="1"/>
      <c r="AD745" s="1"/>
      <c r="AE745" s="1"/>
      <c r="AF745" s="1" t="e">
        <f t="shared" si="301"/>
        <v>#REF!</v>
      </c>
      <c r="AG745" s="1"/>
      <c r="AH745" s="1"/>
      <c r="AI745" s="1"/>
      <c r="AJ745" s="1"/>
      <c r="AK745" s="1"/>
      <c r="AL745" s="1"/>
      <c r="AM745" s="1"/>
    </row>
    <row r="746" spans="27:39" x14ac:dyDescent="0.2">
      <c r="AA746" s="1"/>
      <c r="AB746" s="1"/>
      <c r="AC746" s="1"/>
      <c r="AD746" s="1"/>
      <c r="AE746" s="1"/>
      <c r="AF746" s="1" t="e">
        <f t="shared" si="301"/>
        <v>#REF!</v>
      </c>
      <c r="AG746" s="1"/>
      <c r="AH746" s="1"/>
      <c r="AI746" s="1"/>
      <c r="AJ746" s="1"/>
      <c r="AK746" s="1"/>
      <c r="AL746" s="1"/>
      <c r="AM746" s="1"/>
    </row>
    <row r="747" spans="27:39" x14ac:dyDescent="0.2">
      <c r="AA747" s="1"/>
      <c r="AB747" s="1"/>
      <c r="AC747" s="1"/>
      <c r="AD747" s="1"/>
      <c r="AE747" s="1"/>
      <c r="AF747" s="1" t="e">
        <f t="shared" si="301"/>
        <v>#REF!</v>
      </c>
      <c r="AG747" s="1"/>
      <c r="AH747" s="1"/>
      <c r="AI747" s="1"/>
      <c r="AJ747" s="1"/>
      <c r="AK747" s="1"/>
      <c r="AL747" s="1"/>
      <c r="AM747" s="1"/>
    </row>
    <row r="748" spans="27:39" x14ac:dyDescent="0.2">
      <c r="AA748" s="1"/>
      <c r="AB748" s="1"/>
      <c r="AC748" s="1"/>
      <c r="AD748" s="1"/>
      <c r="AE748" s="1"/>
      <c r="AF748" s="1" t="e">
        <f t="shared" si="301"/>
        <v>#REF!</v>
      </c>
      <c r="AG748" s="1"/>
      <c r="AH748" s="1"/>
      <c r="AI748" s="1"/>
      <c r="AJ748" s="1"/>
      <c r="AK748" s="1"/>
      <c r="AL748" s="1"/>
      <c r="AM748" s="1"/>
    </row>
    <row r="749" spans="27:39" x14ac:dyDescent="0.2">
      <c r="AA749" s="1"/>
      <c r="AB749" s="1"/>
      <c r="AC749" s="1"/>
      <c r="AD749" s="1"/>
      <c r="AE749" s="1"/>
      <c r="AF749" s="1" t="e">
        <f t="shared" si="301"/>
        <v>#REF!</v>
      </c>
      <c r="AG749" s="1"/>
      <c r="AH749" s="1"/>
      <c r="AI749" s="1"/>
      <c r="AJ749" s="1"/>
      <c r="AK749" s="1"/>
      <c r="AL749" s="1"/>
      <c r="AM749" s="1"/>
    </row>
    <row r="750" spans="27:39" x14ac:dyDescent="0.2">
      <c r="AA750" s="1"/>
      <c r="AB750" s="1"/>
      <c r="AC750" s="1"/>
      <c r="AD750" s="1"/>
      <c r="AE750" s="1"/>
      <c r="AF750" s="1" t="e">
        <f t="shared" si="301"/>
        <v>#REF!</v>
      </c>
      <c r="AG750" s="1"/>
      <c r="AH750" s="1"/>
      <c r="AI750" s="1"/>
      <c r="AJ750" s="1"/>
      <c r="AK750" s="1"/>
      <c r="AL750" s="1"/>
      <c r="AM750" s="1"/>
    </row>
    <row r="751" spans="27:39" x14ac:dyDescent="0.2">
      <c r="AA751" s="1"/>
      <c r="AB751" s="1"/>
      <c r="AC751" s="1"/>
      <c r="AD751" s="1"/>
      <c r="AE751" s="1"/>
      <c r="AF751" s="1" t="e">
        <f t="shared" si="301"/>
        <v>#REF!</v>
      </c>
      <c r="AG751" s="1"/>
      <c r="AH751" s="1"/>
      <c r="AI751" s="1"/>
      <c r="AJ751" s="1"/>
      <c r="AK751" s="1"/>
      <c r="AL751" s="1"/>
      <c r="AM751" s="1"/>
    </row>
    <row r="752" spans="27:39" x14ac:dyDescent="0.2">
      <c r="AA752" s="1"/>
      <c r="AB752" s="1"/>
      <c r="AC752" s="1"/>
      <c r="AD752" s="1"/>
      <c r="AE752" s="1"/>
      <c r="AF752" s="1" t="e">
        <f t="shared" si="301"/>
        <v>#REF!</v>
      </c>
      <c r="AG752" s="1"/>
      <c r="AH752" s="1"/>
      <c r="AI752" s="1"/>
      <c r="AJ752" s="1"/>
      <c r="AK752" s="1"/>
      <c r="AL752" s="1"/>
      <c r="AM752" s="1"/>
    </row>
    <row r="753" spans="27:39" x14ac:dyDescent="0.2">
      <c r="AA753" s="1"/>
      <c r="AB753" s="1"/>
      <c r="AC753" s="1"/>
      <c r="AD753" s="1"/>
      <c r="AE753" s="1"/>
      <c r="AF753" s="1" t="e">
        <f t="shared" si="301"/>
        <v>#REF!</v>
      </c>
      <c r="AG753" s="1"/>
      <c r="AH753" s="1"/>
      <c r="AI753" s="1"/>
      <c r="AJ753" s="1"/>
      <c r="AK753" s="1"/>
      <c r="AL753" s="1"/>
      <c r="AM753" s="1"/>
    </row>
    <row r="754" spans="27:39" x14ac:dyDescent="0.2">
      <c r="AA754" s="1"/>
      <c r="AB754" s="1"/>
      <c r="AC754" s="1"/>
      <c r="AD754" s="1"/>
      <c r="AE754" s="1"/>
      <c r="AF754" s="1" t="e">
        <f t="shared" si="301"/>
        <v>#REF!</v>
      </c>
      <c r="AG754" s="1"/>
      <c r="AH754" s="1"/>
      <c r="AI754" s="1"/>
      <c r="AJ754" s="1"/>
      <c r="AK754" s="1"/>
      <c r="AL754" s="1"/>
      <c r="AM754" s="1"/>
    </row>
    <row r="755" spans="27:39" x14ac:dyDescent="0.2">
      <c r="AA755" s="1"/>
      <c r="AB755" s="1"/>
      <c r="AC755" s="1"/>
      <c r="AD755" s="1"/>
      <c r="AE755" s="1"/>
      <c r="AF755" s="1" t="e">
        <f t="shared" si="301"/>
        <v>#REF!</v>
      </c>
      <c r="AG755" s="1"/>
      <c r="AH755" s="1"/>
      <c r="AI755" s="1"/>
      <c r="AJ755" s="1"/>
      <c r="AK755" s="1"/>
      <c r="AL755" s="1"/>
      <c r="AM755" s="1"/>
    </row>
    <row r="756" spans="27:39" x14ac:dyDescent="0.2">
      <c r="AA756" s="1"/>
      <c r="AB756" s="1"/>
      <c r="AC756" s="1"/>
      <c r="AD756" s="1"/>
      <c r="AE756" s="1"/>
      <c r="AF756" s="1" t="e">
        <f t="shared" si="301"/>
        <v>#REF!</v>
      </c>
      <c r="AG756" s="1"/>
      <c r="AH756" s="1"/>
      <c r="AI756" s="1"/>
      <c r="AJ756" s="1"/>
      <c r="AK756" s="1"/>
      <c r="AL756" s="1"/>
      <c r="AM756" s="1"/>
    </row>
    <row r="757" spans="27:39" x14ac:dyDescent="0.2">
      <c r="AA757" s="1"/>
      <c r="AB757" s="1"/>
      <c r="AC757" s="1"/>
      <c r="AD757" s="1"/>
      <c r="AE757" s="1"/>
      <c r="AF757" s="1" t="e">
        <f t="shared" si="301"/>
        <v>#REF!</v>
      </c>
      <c r="AG757" s="1"/>
      <c r="AH757" s="1"/>
      <c r="AI757" s="1"/>
      <c r="AJ757" s="1"/>
      <c r="AK757" s="1"/>
      <c r="AL757" s="1"/>
      <c r="AM757" s="1"/>
    </row>
    <row r="758" spans="27:39" x14ac:dyDescent="0.2">
      <c r="AA758" s="1"/>
      <c r="AB758" s="1"/>
      <c r="AC758" s="1"/>
      <c r="AD758" s="1"/>
      <c r="AE758" s="1"/>
      <c r="AF758" s="1" t="e">
        <f t="shared" si="301"/>
        <v>#REF!</v>
      </c>
      <c r="AG758" s="1"/>
      <c r="AH758" s="1"/>
      <c r="AI758" s="1"/>
      <c r="AJ758" s="1"/>
      <c r="AK758" s="1"/>
      <c r="AL758" s="1"/>
      <c r="AM758" s="1"/>
    </row>
    <row r="759" spans="27:39" x14ac:dyDescent="0.2">
      <c r="AA759" s="1"/>
      <c r="AB759" s="1"/>
      <c r="AC759" s="1"/>
      <c r="AD759" s="1"/>
      <c r="AE759" s="1"/>
      <c r="AF759" s="1" t="e">
        <f t="shared" si="301"/>
        <v>#REF!</v>
      </c>
      <c r="AG759" s="1"/>
      <c r="AH759" s="1"/>
      <c r="AI759" s="1"/>
      <c r="AJ759" s="1"/>
      <c r="AK759" s="1"/>
      <c r="AL759" s="1"/>
      <c r="AM759" s="1"/>
    </row>
    <row r="760" spans="27:39" x14ac:dyDescent="0.2">
      <c r="AA760" s="1"/>
      <c r="AB760" s="1"/>
      <c r="AC760" s="1"/>
      <c r="AD760" s="1"/>
      <c r="AE760" s="1"/>
      <c r="AF760" s="1" t="e">
        <f t="shared" si="301"/>
        <v>#REF!</v>
      </c>
      <c r="AG760" s="1"/>
      <c r="AH760" s="1"/>
      <c r="AI760" s="1"/>
      <c r="AJ760" s="1"/>
      <c r="AK760" s="1"/>
      <c r="AL760" s="1"/>
      <c r="AM760" s="1"/>
    </row>
    <row r="761" spans="27:39" x14ac:dyDescent="0.2">
      <c r="AA761" s="1"/>
      <c r="AB761" s="1"/>
      <c r="AC761" s="1"/>
      <c r="AD761" s="1"/>
      <c r="AE761" s="1"/>
      <c r="AF761" s="1" t="e">
        <f t="shared" si="301"/>
        <v>#REF!</v>
      </c>
      <c r="AG761" s="1"/>
      <c r="AH761" s="1"/>
      <c r="AI761" s="1"/>
      <c r="AJ761" s="1"/>
      <c r="AK761" s="1"/>
      <c r="AL761" s="1"/>
      <c r="AM761" s="1"/>
    </row>
    <row r="762" spans="27:39" x14ac:dyDescent="0.2">
      <c r="AA762" s="1"/>
      <c r="AB762" s="1"/>
      <c r="AC762" s="1"/>
      <c r="AD762" s="1"/>
      <c r="AE762" s="1"/>
      <c r="AF762" s="1" t="e">
        <f t="shared" si="301"/>
        <v>#REF!</v>
      </c>
      <c r="AG762" s="1"/>
      <c r="AH762" s="1"/>
      <c r="AI762" s="1"/>
      <c r="AJ762" s="1"/>
      <c r="AK762" s="1"/>
      <c r="AL762" s="1"/>
      <c r="AM762" s="1"/>
    </row>
    <row r="763" spans="27:39" x14ac:dyDescent="0.2">
      <c r="AA763" s="1"/>
      <c r="AB763" s="1"/>
      <c r="AC763" s="1"/>
      <c r="AD763" s="1"/>
      <c r="AE763" s="1"/>
      <c r="AF763" s="1" t="e">
        <f t="shared" si="301"/>
        <v>#REF!</v>
      </c>
      <c r="AG763" s="1"/>
      <c r="AH763" s="1"/>
      <c r="AI763" s="1"/>
      <c r="AJ763" s="1"/>
      <c r="AK763" s="1"/>
      <c r="AL763" s="1"/>
      <c r="AM763" s="1"/>
    </row>
    <row r="764" spans="27:39" x14ac:dyDescent="0.2">
      <c r="AA764" s="1"/>
      <c r="AB764" s="1"/>
      <c r="AC764" s="1"/>
      <c r="AD764" s="1"/>
      <c r="AE764" s="1"/>
      <c r="AF764" s="1" t="e">
        <f t="shared" si="301"/>
        <v>#REF!</v>
      </c>
      <c r="AG764" s="1"/>
      <c r="AH764" s="1"/>
      <c r="AI764" s="1"/>
      <c r="AJ764" s="1"/>
      <c r="AK764" s="1"/>
      <c r="AL764" s="1"/>
      <c r="AM764" s="1"/>
    </row>
    <row r="765" spans="27:39" x14ac:dyDescent="0.2">
      <c r="AA765" s="1"/>
      <c r="AB765" s="1"/>
      <c r="AC765" s="1"/>
      <c r="AD765" s="1"/>
      <c r="AE765" s="1"/>
      <c r="AF765" s="1" t="e">
        <f t="shared" si="301"/>
        <v>#REF!</v>
      </c>
      <c r="AG765" s="1"/>
      <c r="AH765" s="1"/>
      <c r="AI765" s="1"/>
      <c r="AJ765" s="1"/>
      <c r="AK765" s="1"/>
      <c r="AL765" s="1"/>
      <c r="AM765" s="1"/>
    </row>
    <row r="766" spans="27:39" x14ac:dyDescent="0.2">
      <c r="AA766" s="1"/>
      <c r="AB766" s="1"/>
      <c r="AC766" s="1"/>
      <c r="AD766" s="1"/>
      <c r="AE766" s="1"/>
      <c r="AF766" s="1" t="e">
        <f t="shared" si="301"/>
        <v>#REF!</v>
      </c>
      <c r="AG766" s="1"/>
      <c r="AH766" s="1"/>
      <c r="AI766" s="1"/>
      <c r="AJ766" s="1"/>
      <c r="AK766" s="1"/>
      <c r="AL766" s="1"/>
      <c r="AM766" s="1"/>
    </row>
    <row r="767" spans="27:39" x14ac:dyDescent="0.2">
      <c r="AA767" s="1"/>
      <c r="AB767" s="1"/>
      <c r="AC767" s="1"/>
      <c r="AD767" s="1"/>
      <c r="AE767" s="1"/>
      <c r="AF767" s="1" t="e">
        <f t="shared" si="301"/>
        <v>#REF!</v>
      </c>
      <c r="AG767" s="1"/>
      <c r="AH767" s="1"/>
      <c r="AI767" s="1"/>
      <c r="AJ767" s="1"/>
      <c r="AK767" s="1"/>
      <c r="AL767" s="1"/>
      <c r="AM767" s="1"/>
    </row>
    <row r="768" spans="27:39" x14ac:dyDescent="0.2">
      <c r="AA768" s="1"/>
      <c r="AB768" s="1"/>
      <c r="AC768" s="1"/>
      <c r="AD768" s="1"/>
      <c r="AE768" s="1"/>
      <c r="AF768" s="1" t="e">
        <f t="shared" si="301"/>
        <v>#REF!</v>
      </c>
      <c r="AG768" s="1"/>
      <c r="AH768" s="1"/>
      <c r="AI768" s="1"/>
      <c r="AJ768" s="1"/>
      <c r="AK768" s="1"/>
      <c r="AL768" s="1"/>
      <c r="AM768" s="1"/>
    </row>
    <row r="769" spans="27:39" x14ac:dyDescent="0.2">
      <c r="AA769" s="1"/>
      <c r="AB769" s="1"/>
      <c r="AC769" s="1"/>
      <c r="AD769" s="1"/>
      <c r="AE769" s="1"/>
      <c r="AF769" s="1" t="e">
        <f t="shared" si="301"/>
        <v>#REF!</v>
      </c>
      <c r="AG769" s="1"/>
      <c r="AH769" s="1"/>
      <c r="AI769" s="1"/>
      <c r="AJ769" s="1"/>
      <c r="AK769" s="1"/>
      <c r="AL769" s="1"/>
      <c r="AM769" s="1"/>
    </row>
    <row r="770" spans="27:39" x14ac:dyDescent="0.2">
      <c r="AA770" s="1"/>
      <c r="AB770" s="1"/>
      <c r="AC770" s="1"/>
      <c r="AD770" s="1"/>
      <c r="AE770" s="1"/>
      <c r="AF770" s="1" t="e">
        <f t="shared" si="301"/>
        <v>#REF!</v>
      </c>
      <c r="AG770" s="1"/>
      <c r="AH770" s="1"/>
      <c r="AI770" s="1"/>
      <c r="AJ770" s="1"/>
      <c r="AK770" s="1"/>
      <c r="AL770" s="1"/>
      <c r="AM770" s="1"/>
    </row>
    <row r="771" spans="27:39" x14ac:dyDescent="0.2">
      <c r="AA771" s="1"/>
      <c r="AB771" s="1"/>
      <c r="AC771" s="1"/>
      <c r="AD771" s="1"/>
      <c r="AE771" s="1"/>
      <c r="AF771" s="1" t="e">
        <f t="shared" si="301"/>
        <v>#REF!</v>
      </c>
      <c r="AG771" s="1"/>
      <c r="AH771" s="1"/>
      <c r="AI771" s="1"/>
      <c r="AJ771" s="1"/>
      <c r="AK771" s="1"/>
      <c r="AL771" s="1"/>
      <c r="AM771" s="1"/>
    </row>
    <row r="772" spans="27:39" x14ac:dyDescent="0.2">
      <c r="AA772" s="1"/>
      <c r="AB772" s="1"/>
      <c r="AC772" s="1"/>
      <c r="AD772" s="1"/>
      <c r="AE772" s="1"/>
      <c r="AF772" s="1" t="e">
        <f t="shared" si="301"/>
        <v>#REF!</v>
      </c>
      <c r="AG772" s="1"/>
      <c r="AH772" s="1"/>
      <c r="AI772" s="1"/>
      <c r="AJ772" s="1"/>
      <c r="AK772" s="1"/>
      <c r="AL772" s="1"/>
      <c r="AM772" s="1"/>
    </row>
    <row r="773" spans="27:39" x14ac:dyDescent="0.2">
      <c r="AA773" s="1"/>
      <c r="AB773" s="1"/>
      <c r="AC773" s="1"/>
      <c r="AD773" s="1"/>
      <c r="AE773" s="1"/>
      <c r="AF773" s="1" t="e">
        <f t="shared" si="301"/>
        <v>#REF!</v>
      </c>
      <c r="AG773" s="1"/>
      <c r="AH773" s="1"/>
      <c r="AI773" s="1"/>
      <c r="AJ773" s="1"/>
      <c r="AK773" s="1"/>
      <c r="AL773" s="1"/>
      <c r="AM773" s="1"/>
    </row>
    <row r="774" spans="27:39" x14ac:dyDescent="0.2">
      <c r="AA774" s="1"/>
      <c r="AB774" s="1"/>
      <c r="AC774" s="1"/>
      <c r="AD774" s="1"/>
      <c r="AE774" s="1"/>
      <c r="AF774" s="1" t="e">
        <f t="shared" si="301"/>
        <v>#REF!</v>
      </c>
      <c r="AG774" s="1"/>
      <c r="AH774" s="1"/>
      <c r="AI774" s="1"/>
      <c r="AJ774" s="1"/>
      <c r="AK774" s="1"/>
      <c r="AL774" s="1"/>
      <c r="AM774" s="1"/>
    </row>
    <row r="775" spans="27:39" x14ac:dyDescent="0.2">
      <c r="AA775" s="1"/>
      <c r="AB775" s="1"/>
      <c r="AC775" s="1"/>
      <c r="AD775" s="1"/>
      <c r="AE775" s="1"/>
      <c r="AF775" s="1" t="e">
        <f t="shared" si="301"/>
        <v>#REF!</v>
      </c>
      <c r="AG775" s="1"/>
      <c r="AH775" s="1"/>
      <c r="AI775" s="1"/>
      <c r="AJ775" s="1"/>
      <c r="AK775" s="1"/>
      <c r="AL775" s="1"/>
      <c r="AM775" s="1"/>
    </row>
    <row r="776" spans="27:39" x14ac:dyDescent="0.2">
      <c r="AA776" s="1"/>
      <c r="AB776" s="1"/>
      <c r="AC776" s="1"/>
      <c r="AD776" s="1"/>
      <c r="AE776" s="1"/>
      <c r="AF776" s="1" t="e">
        <f t="shared" ref="AF776:AF839" si="302">AF775+1</f>
        <v>#REF!</v>
      </c>
      <c r="AG776" s="1"/>
      <c r="AH776" s="1"/>
      <c r="AI776" s="1"/>
      <c r="AJ776" s="1"/>
      <c r="AK776" s="1"/>
      <c r="AL776" s="1"/>
      <c r="AM776" s="1"/>
    </row>
    <row r="777" spans="27:39" x14ac:dyDescent="0.2">
      <c r="AA777" s="1"/>
      <c r="AB777" s="1"/>
      <c r="AC777" s="1"/>
      <c r="AD777" s="1"/>
      <c r="AE777" s="1"/>
      <c r="AF777" s="1" t="e">
        <f t="shared" si="302"/>
        <v>#REF!</v>
      </c>
      <c r="AG777" s="1"/>
      <c r="AH777" s="1"/>
      <c r="AI777" s="1"/>
      <c r="AJ777" s="1"/>
      <c r="AK777" s="1"/>
      <c r="AL777" s="1"/>
      <c r="AM777" s="1"/>
    </row>
    <row r="778" spans="27:39" x14ac:dyDescent="0.2">
      <c r="AA778" s="1"/>
      <c r="AB778" s="1"/>
      <c r="AC778" s="1"/>
      <c r="AD778" s="1"/>
      <c r="AE778" s="1"/>
      <c r="AF778" s="1" t="e">
        <f t="shared" si="302"/>
        <v>#REF!</v>
      </c>
      <c r="AG778" s="1"/>
      <c r="AH778" s="1"/>
      <c r="AI778" s="1"/>
      <c r="AJ778" s="1"/>
      <c r="AK778" s="1"/>
      <c r="AL778" s="1"/>
      <c r="AM778" s="1"/>
    </row>
    <row r="779" spans="27:39" x14ac:dyDescent="0.2">
      <c r="AA779" s="1"/>
      <c r="AB779" s="1"/>
      <c r="AC779" s="1"/>
      <c r="AD779" s="1"/>
      <c r="AE779" s="1"/>
      <c r="AF779" s="1" t="e">
        <f t="shared" si="302"/>
        <v>#REF!</v>
      </c>
      <c r="AG779" s="1"/>
      <c r="AH779" s="1"/>
      <c r="AI779" s="1"/>
      <c r="AJ779" s="1"/>
      <c r="AK779" s="1"/>
      <c r="AL779" s="1"/>
      <c r="AM779" s="1"/>
    </row>
    <row r="780" spans="27:39" x14ac:dyDescent="0.2">
      <c r="AA780" s="1"/>
      <c r="AB780" s="1"/>
      <c r="AC780" s="1"/>
      <c r="AD780" s="1"/>
      <c r="AE780" s="1"/>
      <c r="AF780" s="1" t="e">
        <f t="shared" si="302"/>
        <v>#REF!</v>
      </c>
      <c r="AG780" s="1"/>
      <c r="AH780" s="1"/>
      <c r="AI780" s="1"/>
      <c r="AJ780" s="1"/>
      <c r="AK780" s="1"/>
      <c r="AL780" s="1"/>
      <c r="AM780" s="1"/>
    </row>
    <row r="781" spans="27:39" x14ac:dyDescent="0.2">
      <c r="AA781" s="1"/>
      <c r="AB781" s="1"/>
      <c r="AC781" s="1"/>
      <c r="AD781" s="1"/>
      <c r="AE781" s="1"/>
      <c r="AF781" s="1" t="e">
        <f t="shared" si="302"/>
        <v>#REF!</v>
      </c>
      <c r="AG781" s="1"/>
      <c r="AH781" s="1"/>
      <c r="AI781" s="1"/>
      <c r="AJ781" s="1"/>
      <c r="AK781" s="1"/>
      <c r="AL781" s="1"/>
      <c r="AM781" s="1"/>
    </row>
    <row r="782" spans="27:39" x14ac:dyDescent="0.2">
      <c r="AA782" s="1"/>
      <c r="AB782" s="1"/>
      <c r="AC782" s="1"/>
      <c r="AD782" s="1"/>
      <c r="AE782" s="1"/>
      <c r="AF782" s="1" t="e">
        <f t="shared" si="302"/>
        <v>#REF!</v>
      </c>
      <c r="AG782" s="1"/>
      <c r="AH782" s="1"/>
      <c r="AI782" s="1"/>
      <c r="AJ782" s="1"/>
      <c r="AK782" s="1"/>
      <c r="AL782" s="1"/>
      <c r="AM782" s="1"/>
    </row>
    <row r="783" spans="27:39" x14ac:dyDescent="0.2">
      <c r="AA783" s="1"/>
      <c r="AB783" s="1"/>
      <c r="AC783" s="1"/>
      <c r="AD783" s="1"/>
      <c r="AE783" s="1"/>
      <c r="AF783" s="1" t="e">
        <f t="shared" si="302"/>
        <v>#REF!</v>
      </c>
      <c r="AG783" s="1"/>
      <c r="AH783" s="1"/>
      <c r="AI783" s="1"/>
      <c r="AJ783" s="1"/>
      <c r="AK783" s="1"/>
      <c r="AL783" s="1"/>
      <c r="AM783" s="1"/>
    </row>
    <row r="784" spans="27:39" x14ac:dyDescent="0.2">
      <c r="AA784" s="1"/>
      <c r="AB784" s="1"/>
      <c r="AC784" s="1"/>
      <c r="AD784" s="1"/>
      <c r="AE784" s="1"/>
      <c r="AF784" s="1" t="e">
        <f t="shared" si="302"/>
        <v>#REF!</v>
      </c>
      <c r="AG784" s="1"/>
      <c r="AH784" s="1"/>
      <c r="AI784" s="1"/>
      <c r="AJ784" s="1"/>
      <c r="AK784" s="1"/>
      <c r="AL784" s="1"/>
      <c r="AM784" s="1"/>
    </row>
    <row r="785" spans="27:39" x14ac:dyDescent="0.2">
      <c r="AA785" s="1"/>
      <c r="AB785" s="1"/>
      <c r="AC785" s="1"/>
      <c r="AD785" s="1"/>
      <c r="AE785" s="1"/>
      <c r="AF785" s="1" t="e">
        <f t="shared" si="302"/>
        <v>#REF!</v>
      </c>
      <c r="AG785" s="1"/>
      <c r="AH785" s="1"/>
      <c r="AI785" s="1"/>
      <c r="AJ785" s="1"/>
      <c r="AK785" s="1"/>
      <c r="AL785" s="1"/>
      <c r="AM785" s="1"/>
    </row>
    <row r="786" spans="27:39" x14ac:dyDescent="0.2">
      <c r="AA786" s="1"/>
      <c r="AB786" s="1"/>
      <c r="AC786" s="1"/>
      <c r="AD786" s="1"/>
      <c r="AE786" s="1"/>
      <c r="AF786" s="1" t="e">
        <f t="shared" si="302"/>
        <v>#REF!</v>
      </c>
      <c r="AG786" s="1"/>
      <c r="AH786" s="1"/>
      <c r="AI786" s="1"/>
      <c r="AJ786" s="1"/>
      <c r="AK786" s="1"/>
      <c r="AL786" s="1"/>
      <c r="AM786" s="1"/>
    </row>
    <row r="787" spans="27:39" x14ac:dyDescent="0.2">
      <c r="AA787" s="1"/>
      <c r="AB787" s="1"/>
      <c r="AC787" s="1"/>
      <c r="AD787" s="1"/>
      <c r="AE787" s="1"/>
      <c r="AF787" s="1" t="e">
        <f t="shared" si="302"/>
        <v>#REF!</v>
      </c>
      <c r="AG787" s="1"/>
      <c r="AH787" s="1"/>
      <c r="AI787" s="1"/>
      <c r="AJ787" s="1"/>
      <c r="AK787" s="1"/>
      <c r="AL787" s="1"/>
      <c r="AM787" s="1"/>
    </row>
    <row r="788" spans="27:39" x14ac:dyDescent="0.2">
      <c r="AA788" s="1"/>
      <c r="AB788" s="1"/>
      <c r="AC788" s="1"/>
      <c r="AD788" s="1"/>
      <c r="AE788" s="1"/>
      <c r="AF788" s="1" t="e">
        <f t="shared" si="302"/>
        <v>#REF!</v>
      </c>
      <c r="AG788" s="1"/>
      <c r="AH788" s="1"/>
      <c r="AI788" s="1"/>
      <c r="AJ788" s="1"/>
      <c r="AK788" s="1"/>
      <c r="AL788" s="1"/>
      <c r="AM788" s="1"/>
    </row>
    <row r="789" spans="27:39" x14ac:dyDescent="0.2">
      <c r="AA789" s="1"/>
      <c r="AB789" s="1"/>
      <c r="AC789" s="1"/>
      <c r="AD789" s="1"/>
      <c r="AE789" s="1"/>
      <c r="AF789" s="1" t="e">
        <f t="shared" si="302"/>
        <v>#REF!</v>
      </c>
      <c r="AG789" s="1"/>
      <c r="AH789" s="1"/>
      <c r="AI789" s="1"/>
      <c r="AJ789" s="1"/>
      <c r="AK789" s="1"/>
      <c r="AL789" s="1"/>
      <c r="AM789" s="1"/>
    </row>
    <row r="790" spans="27:39" x14ac:dyDescent="0.2">
      <c r="AA790" s="1"/>
      <c r="AB790" s="1"/>
      <c r="AC790" s="1"/>
      <c r="AD790" s="1"/>
      <c r="AE790" s="1"/>
      <c r="AF790" s="1" t="e">
        <f t="shared" si="302"/>
        <v>#REF!</v>
      </c>
      <c r="AG790" s="1"/>
      <c r="AH790" s="1"/>
      <c r="AI790" s="1"/>
      <c r="AJ790" s="1"/>
      <c r="AK790" s="1"/>
      <c r="AL790" s="1"/>
      <c r="AM790" s="1"/>
    </row>
    <row r="791" spans="27:39" x14ac:dyDescent="0.2">
      <c r="AA791" s="1"/>
      <c r="AB791" s="1"/>
      <c r="AC791" s="1"/>
      <c r="AD791" s="1"/>
      <c r="AE791" s="1"/>
      <c r="AF791" s="1" t="e">
        <f t="shared" si="302"/>
        <v>#REF!</v>
      </c>
      <c r="AG791" s="1"/>
      <c r="AH791" s="1"/>
      <c r="AI791" s="1"/>
      <c r="AJ791" s="1"/>
      <c r="AK791" s="1"/>
      <c r="AL791" s="1"/>
      <c r="AM791" s="1"/>
    </row>
    <row r="792" spans="27:39" x14ac:dyDescent="0.2">
      <c r="AA792" s="1"/>
      <c r="AB792" s="1"/>
      <c r="AC792" s="1"/>
      <c r="AD792" s="1"/>
      <c r="AE792" s="1"/>
      <c r="AF792" s="1" t="e">
        <f t="shared" si="302"/>
        <v>#REF!</v>
      </c>
      <c r="AG792" s="1"/>
      <c r="AH792" s="1"/>
      <c r="AI792" s="1"/>
      <c r="AJ792" s="1"/>
      <c r="AK792" s="1"/>
      <c r="AL792" s="1"/>
      <c r="AM792" s="1"/>
    </row>
    <row r="793" spans="27:39" x14ac:dyDescent="0.2">
      <c r="AA793" s="1"/>
      <c r="AB793" s="1"/>
      <c r="AC793" s="1"/>
      <c r="AD793" s="1"/>
      <c r="AE793" s="1"/>
      <c r="AF793" s="1" t="e">
        <f t="shared" si="302"/>
        <v>#REF!</v>
      </c>
      <c r="AG793" s="1"/>
      <c r="AH793" s="1"/>
      <c r="AI793" s="1"/>
      <c r="AJ793" s="1"/>
      <c r="AK793" s="1"/>
      <c r="AL793" s="1"/>
      <c r="AM793" s="1"/>
    </row>
    <row r="794" spans="27:39" x14ac:dyDescent="0.2">
      <c r="AA794" s="1"/>
      <c r="AB794" s="1"/>
      <c r="AC794" s="1"/>
      <c r="AD794" s="1"/>
      <c r="AE794" s="1"/>
      <c r="AF794" s="1" t="e">
        <f t="shared" si="302"/>
        <v>#REF!</v>
      </c>
      <c r="AG794" s="1"/>
      <c r="AH794" s="1"/>
      <c r="AI794" s="1"/>
      <c r="AJ794" s="1"/>
      <c r="AK794" s="1"/>
      <c r="AL794" s="1"/>
      <c r="AM794" s="1"/>
    </row>
    <row r="795" spans="27:39" x14ac:dyDescent="0.2">
      <c r="AA795" s="1"/>
      <c r="AB795" s="1"/>
      <c r="AC795" s="1"/>
      <c r="AD795" s="1"/>
      <c r="AE795" s="1"/>
      <c r="AF795" s="1" t="e">
        <f t="shared" si="302"/>
        <v>#REF!</v>
      </c>
      <c r="AG795" s="1"/>
      <c r="AH795" s="1"/>
      <c r="AI795" s="1"/>
      <c r="AJ795" s="1"/>
      <c r="AK795" s="1"/>
      <c r="AL795" s="1"/>
      <c r="AM795" s="1"/>
    </row>
    <row r="796" spans="27:39" x14ac:dyDescent="0.2">
      <c r="AA796" s="1"/>
      <c r="AB796" s="1"/>
      <c r="AC796" s="1"/>
      <c r="AD796" s="1"/>
      <c r="AE796" s="1"/>
      <c r="AF796" s="1" t="e">
        <f t="shared" si="302"/>
        <v>#REF!</v>
      </c>
      <c r="AG796" s="1"/>
      <c r="AH796" s="1"/>
      <c r="AI796" s="1"/>
      <c r="AJ796" s="1"/>
      <c r="AK796" s="1"/>
      <c r="AL796" s="1"/>
      <c r="AM796" s="1"/>
    </row>
    <row r="797" spans="27:39" x14ac:dyDescent="0.2">
      <c r="AA797" s="1"/>
      <c r="AB797" s="1"/>
      <c r="AC797" s="1"/>
      <c r="AD797" s="1"/>
      <c r="AE797" s="1"/>
      <c r="AF797" s="1" t="e">
        <f t="shared" si="302"/>
        <v>#REF!</v>
      </c>
      <c r="AG797" s="1"/>
      <c r="AH797" s="1"/>
      <c r="AI797" s="1"/>
      <c r="AJ797" s="1"/>
      <c r="AK797" s="1"/>
      <c r="AL797" s="1"/>
      <c r="AM797" s="1"/>
    </row>
    <row r="798" spans="27:39" x14ac:dyDescent="0.2">
      <c r="AA798" s="1"/>
      <c r="AB798" s="1"/>
      <c r="AC798" s="1"/>
      <c r="AD798" s="1"/>
      <c r="AE798" s="1"/>
      <c r="AF798" s="1" t="e">
        <f t="shared" si="302"/>
        <v>#REF!</v>
      </c>
      <c r="AG798" s="1"/>
      <c r="AH798" s="1"/>
      <c r="AI798" s="1"/>
      <c r="AJ798" s="1"/>
      <c r="AK798" s="1"/>
      <c r="AL798" s="1"/>
      <c r="AM798" s="1"/>
    </row>
    <row r="799" spans="27:39" x14ac:dyDescent="0.2">
      <c r="AA799" s="1"/>
      <c r="AB799" s="1"/>
      <c r="AC799" s="1"/>
      <c r="AD799" s="1"/>
      <c r="AE799" s="1"/>
      <c r="AF799" s="1" t="e">
        <f t="shared" si="302"/>
        <v>#REF!</v>
      </c>
      <c r="AG799" s="1"/>
      <c r="AH799" s="1"/>
      <c r="AI799" s="1"/>
      <c r="AJ799" s="1"/>
      <c r="AK799" s="1"/>
      <c r="AL799" s="1"/>
      <c r="AM799" s="1"/>
    </row>
    <row r="800" spans="27:39" x14ac:dyDescent="0.2">
      <c r="AA800" s="1"/>
      <c r="AB800" s="1"/>
      <c r="AC800" s="1"/>
      <c r="AD800" s="1"/>
      <c r="AE800" s="1"/>
      <c r="AF800" s="1" t="e">
        <f t="shared" si="302"/>
        <v>#REF!</v>
      </c>
      <c r="AG800" s="1"/>
      <c r="AH800" s="1"/>
      <c r="AI800" s="1"/>
      <c r="AJ800" s="1"/>
      <c r="AK800" s="1"/>
      <c r="AL800" s="1"/>
      <c r="AM800" s="1"/>
    </row>
    <row r="801" spans="27:39" x14ac:dyDescent="0.2">
      <c r="AA801" s="1"/>
      <c r="AB801" s="1"/>
      <c r="AC801" s="1"/>
      <c r="AD801" s="1"/>
      <c r="AE801" s="1"/>
      <c r="AF801" s="1" t="e">
        <f t="shared" si="302"/>
        <v>#REF!</v>
      </c>
      <c r="AG801" s="1"/>
      <c r="AH801" s="1"/>
      <c r="AI801" s="1"/>
      <c r="AJ801" s="1"/>
      <c r="AK801" s="1"/>
      <c r="AL801" s="1"/>
      <c r="AM801" s="1"/>
    </row>
    <row r="802" spans="27:39" x14ac:dyDescent="0.2">
      <c r="AA802" s="1"/>
      <c r="AB802" s="1"/>
      <c r="AC802" s="1"/>
      <c r="AD802" s="1"/>
      <c r="AE802" s="1"/>
      <c r="AF802" s="1" t="e">
        <f t="shared" si="302"/>
        <v>#REF!</v>
      </c>
      <c r="AG802" s="1"/>
      <c r="AH802" s="1"/>
      <c r="AI802" s="1"/>
      <c r="AJ802" s="1"/>
      <c r="AK802" s="1"/>
      <c r="AL802" s="1"/>
      <c r="AM802" s="1"/>
    </row>
    <row r="803" spans="27:39" x14ac:dyDescent="0.2">
      <c r="AA803" s="1"/>
      <c r="AB803" s="1"/>
      <c r="AC803" s="1"/>
      <c r="AD803" s="1"/>
      <c r="AE803" s="1"/>
      <c r="AF803" s="1" t="e">
        <f t="shared" si="302"/>
        <v>#REF!</v>
      </c>
      <c r="AG803" s="1"/>
      <c r="AH803" s="1"/>
      <c r="AI803" s="1"/>
      <c r="AJ803" s="1"/>
      <c r="AK803" s="1"/>
      <c r="AL803" s="1"/>
      <c r="AM803" s="1"/>
    </row>
    <row r="804" spans="27:39" x14ac:dyDescent="0.2">
      <c r="AA804" s="1"/>
      <c r="AB804" s="1"/>
      <c r="AC804" s="1"/>
      <c r="AD804" s="1"/>
      <c r="AE804" s="1"/>
      <c r="AF804" s="1" t="e">
        <f t="shared" si="302"/>
        <v>#REF!</v>
      </c>
      <c r="AG804" s="1"/>
      <c r="AH804" s="1"/>
      <c r="AI804" s="1"/>
      <c r="AJ804" s="1"/>
      <c r="AK804" s="1"/>
      <c r="AL804" s="1"/>
      <c r="AM804" s="1"/>
    </row>
    <row r="805" spans="27:39" x14ac:dyDescent="0.2">
      <c r="AA805" s="1"/>
      <c r="AB805" s="1"/>
      <c r="AC805" s="1"/>
      <c r="AD805" s="1"/>
      <c r="AE805" s="1"/>
      <c r="AF805" s="1" t="e">
        <f t="shared" si="302"/>
        <v>#REF!</v>
      </c>
      <c r="AG805" s="1"/>
      <c r="AH805" s="1"/>
      <c r="AI805" s="1"/>
      <c r="AJ805" s="1"/>
      <c r="AK805" s="1"/>
      <c r="AL805" s="1"/>
      <c r="AM805" s="1"/>
    </row>
    <row r="806" spans="27:39" x14ac:dyDescent="0.2">
      <c r="AA806" s="1"/>
      <c r="AB806" s="1"/>
      <c r="AC806" s="1"/>
      <c r="AD806" s="1"/>
      <c r="AE806" s="1"/>
      <c r="AF806" s="1" t="e">
        <f t="shared" si="302"/>
        <v>#REF!</v>
      </c>
      <c r="AG806" s="1"/>
      <c r="AH806" s="1"/>
      <c r="AI806" s="1"/>
      <c r="AJ806" s="1"/>
      <c r="AK806" s="1"/>
      <c r="AL806" s="1"/>
      <c r="AM806" s="1"/>
    </row>
    <row r="807" spans="27:39" x14ac:dyDescent="0.2">
      <c r="AA807" s="1"/>
      <c r="AB807" s="1"/>
      <c r="AC807" s="1"/>
      <c r="AD807" s="1"/>
      <c r="AE807" s="1"/>
      <c r="AF807" s="1" t="e">
        <f t="shared" si="302"/>
        <v>#REF!</v>
      </c>
      <c r="AG807" s="1"/>
      <c r="AH807" s="1"/>
      <c r="AI807" s="1"/>
      <c r="AJ807" s="1"/>
      <c r="AK807" s="1"/>
      <c r="AL807" s="1"/>
      <c r="AM807" s="1"/>
    </row>
    <row r="808" spans="27:39" x14ac:dyDescent="0.2">
      <c r="AA808" s="1"/>
      <c r="AB808" s="1"/>
      <c r="AC808" s="1"/>
      <c r="AD808" s="1"/>
      <c r="AE808" s="1"/>
      <c r="AF808" s="1" t="e">
        <f t="shared" si="302"/>
        <v>#REF!</v>
      </c>
      <c r="AG808" s="1"/>
      <c r="AH808" s="1"/>
      <c r="AI808" s="1"/>
      <c r="AJ808" s="1"/>
      <c r="AK808" s="1"/>
      <c r="AL808" s="1"/>
      <c r="AM808" s="1"/>
    </row>
    <row r="809" spans="27:39" x14ac:dyDescent="0.2">
      <c r="AA809" s="1"/>
      <c r="AB809" s="1"/>
      <c r="AC809" s="1"/>
      <c r="AD809" s="1"/>
      <c r="AE809" s="1"/>
      <c r="AF809" s="1" t="e">
        <f t="shared" si="302"/>
        <v>#REF!</v>
      </c>
      <c r="AG809" s="1"/>
      <c r="AH809" s="1"/>
      <c r="AI809" s="1"/>
      <c r="AJ809" s="1"/>
      <c r="AK809" s="1"/>
      <c r="AL809" s="1"/>
      <c r="AM809" s="1"/>
    </row>
    <row r="810" spans="27:39" x14ac:dyDescent="0.2">
      <c r="AA810" s="1"/>
      <c r="AB810" s="1"/>
      <c r="AC810" s="1"/>
      <c r="AD810" s="1"/>
      <c r="AE810" s="1"/>
      <c r="AF810" s="1" t="e">
        <f t="shared" si="302"/>
        <v>#REF!</v>
      </c>
      <c r="AG810" s="1"/>
      <c r="AH810" s="1"/>
      <c r="AI810" s="1"/>
      <c r="AJ810" s="1"/>
      <c r="AK810" s="1"/>
      <c r="AL810" s="1"/>
      <c r="AM810" s="1"/>
    </row>
    <row r="811" spans="27:39" x14ac:dyDescent="0.2">
      <c r="AA811" s="1"/>
      <c r="AB811" s="1"/>
      <c r="AC811" s="1"/>
      <c r="AD811" s="1"/>
      <c r="AE811" s="1"/>
      <c r="AF811" s="1" t="e">
        <f t="shared" si="302"/>
        <v>#REF!</v>
      </c>
      <c r="AG811" s="1"/>
      <c r="AH811" s="1"/>
      <c r="AI811" s="1"/>
      <c r="AJ811" s="1"/>
      <c r="AK811" s="1"/>
      <c r="AL811" s="1"/>
      <c r="AM811" s="1"/>
    </row>
    <row r="812" spans="27:39" x14ac:dyDescent="0.2">
      <c r="AA812" s="1"/>
      <c r="AB812" s="1"/>
      <c r="AC812" s="1"/>
      <c r="AD812" s="1"/>
      <c r="AE812" s="1"/>
      <c r="AF812" s="1" t="e">
        <f t="shared" si="302"/>
        <v>#REF!</v>
      </c>
      <c r="AG812" s="1"/>
      <c r="AH812" s="1"/>
      <c r="AI812" s="1"/>
      <c r="AJ812" s="1"/>
      <c r="AK812" s="1"/>
      <c r="AL812" s="1"/>
      <c r="AM812" s="1"/>
    </row>
    <row r="813" spans="27:39" x14ac:dyDescent="0.2">
      <c r="AA813" s="1"/>
      <c r="AB813" s="1"/>
      <c r="AC813" s="1"/>
      <c r="AD813" s="1"/>
      <c r="AE813" s="1"/>
      <c r="AF813" s="1" t="e">
        <f t="shared" si="302"/>
        <v>#REF!</v>
      </c>
      <c r="AG813" s="1"/>
      <c r="AH813" s="1"/>
      <c r="AI813" s="1"/>
      <c r="AJ813" s="1"/>
      <c r="AK813" s="1"/>
      <c r="AL813" s="1"/>
      <c r="AM813" s="1"/>
    </row>
    <row r="814" spans="27:39" x14ac:dyDescent="0.2">
      <c r="AA814" s="1"/>
      <c r="AB814" s="1"/>
      <c r="AC814" s="1"/>
      <c r="AD814" s="1"/>
      <c r="AE814" s="1"/>
      <c r="AF814" s="1" t="e">
        <f t="shared" si="302"/>
        <v>#REF!</v>
      </c>
      <c r="AG814" s="1"/>
      <c r="AH814" s="1"/>
      <c r="AI814" s="1"/>
      <c r="AJ814" s="1"/>
      <c r="AK814" s="1"/>
      <c r="AL814" s="1"/>
      <c r="AM814" s="1"/>
    </row>
    <row r="815" spans="27:39" x14ac:dyDescent="0.2">
      <c r="AA815" s="1"/>
      <c r="AB815" s="1"/>
      <c r="AC815" s="1"/>
      <c r="AD815" s="1"/>
      <c r="AE815" s="1"/>
      <c r="AF815" s="1" t="e">
        <f t="shared" si="302"/>
        <v>#REF!</v>
      </c>
      <c r="AG815" s="1"/>
      <c r="AH815" s="1"/>
      <c r="AI815" s="1"/>
      <c r="AJ815" s="1"/>
      <c r="AK815" s="1"/>
      <c r="AL815" s="1"/>
      <c r="AM815" s="1"/>
    </row>
    <row r="816" spans="27:39" x14ac:dyDescent="0.2">
      <c r="AA816" s="1"/>
      <c r="AB816" s="1"/>
      <c r="AC816" s="1"/>
      <c r="AD816" s="1"/>
      <c r="AE816" s="1"/>
      <c r="AF816" s="1" t="e">
        <f t="shared" si="302"/>
        <v>#REF!</v>
      </c>
      <c r="AG816" s="1"/>
      <c r="AH816" s="1"/>
      <c r="AI816" s="1"/>
      <c r="AJ816" s="1"/>
      <c r="AK816" s="1"/>
      <c r="AL816" s="1"/>
      <c r="AM816" s="1"/>
    </row>
    <row r="817" spans="27:39" x14ac:dyDescent="0.2">
      <c r="AA817" s="1"/>
      <c r="AB817" s="1"/>
      <c r="AC817" s="1"/>
      <c r="AD817" s="1"/>
      <c r="AE817" s="1"/>
      <c r="AF817" s="1" t="e">
        <f t="shared" si="302"/>
        <v>#REF!</v>
      </c>
      <c r="AG817" s="1"/>
      <c r="AH817" s="1"/>
      <c r="AI817" s="1"/>
      <c r="AJ817" s="1"/>
      <c r="AK817" s="1"/>
      <c r="AL817" s="1"/>
      <c r="AM817" s="1"/>
    </row>
    <row r="818" spans="27:39" x14ac:dyDescent="0.2">
      <c r="AA818" s="1"/>
      <c r="AB818" s="1"/>
      <c r="AC818" s="1"/>
      <c r="AD818" s="1"/>
      <c r="AE818" s="1"/>
      <c r="AF818" s="1" t="e">
        <f t="shared" si="302"/>
        <v>#REF!</v>
      </c>
      <c r="AG818" s="1"/>
      <c r="AH818" s="1"/>
      <c r="AI818" s="1"/>
      <c r="AJ818" s="1"/>
      <c r="AK818" s="1"/>
      <c r="AL818" s="1"/>
      <c r="AM818" s="1"/>
    </row>
    <row r="819" spans="27:39" x14ac:dyDescent="0.2">
      <c r="AA819" s="1"/>
      <c r="AB819" s="1"/>
      <c r="AC819" s="1"/>
      <c r="AD819" s="1"/>
      <c r="AE819" s="1"/>
      <c r="AF819" s="1" t="e">
        <f t="shared" si="302"/>
        <v>#REF!</v>
      </c>
      <c r="AG819" s="1"/>
      <c r="AH819" s="1"/>
      <c r="AI819" s="1"/>
      <c r="AJ819" s="1"/>
      <c r="AK819" s="1"/>
      <c r="AL819" s="1"/>
      <c r="AM819" s="1"/>
    </row>
    <row r="820" spans="27:39" x14ac:dyDescent="0.2">
      <c r="AA820" s="1"/>
      <c r="AB820" s="1"/>
      <c r="AC820" s="1"/>
      <c r="AD820" s="1"/>
      <c r="AE820" s="1"/>
      <c r="AF820" s="1" t="e">
        <f t="shared" si="302"/>
        <v>#REF!</v>
      </c>
      <c r="AG820" s="1"/>
      <c r="AH820" s="1"/>
      <c r="AI820" s="1"/>
      <c r="AJ820" s="1"/>
      <c r="AK820" s="1"/>
      <c r="AL820" s="1"/>
      <c r="AM820" s="1"/>
    </row>
    <row r="821" spans="27:39" x14ac:dyDescent="0.2">
      <c r="AA821" s="1"/>
      <c r="AB821" s="1"/>
      <c r="AC821" s="1"/>
      <c r="AD821" s="1"/>
      <c r="AE821" s="1"/>
      <c r="AF821" s="1" t="e">
        <f t="shared" si="302"/>
        <v>#REF!</v>
      </c>
      <c r="AG821" s="1"/>
      <c r="AH821" s="1"/>
      <c r="AI821" s="1"/>
      <c r="AJ821" s="1"/>
      <c r="AK821" s="1"/>
      <c r="AL821" s="1"/>
      <c r="AM821" s="1"/>
    </row>
    <row r="822" spans="27:39" x14ac:dyDescent="0.2">
      <c r="AA822" s="1"/>
      <c r="AB822" s="1"/>
      <c r="AC822" s="1"/>
      <c r="AD822" s="1"/>
      <c r="AE822" s="1"/>
      <c r="AF822" s="1" t="e">
        <f t="shared" si="302"/>
        <v>#REF!</v>
      </c>
      <c r="AG822" s="1"/>
      <c r="AH822" s="1"/>
      <c r="AI822" s="1"/>
      <c r="AJ822" s="1"/>
      <c r="AK822" s="1"/>
      <c r="AL822" s="1"/>
      <c r="AM822" s="1"/>
    </row>
    <row r="823" spans="27:39" x14ac:dyDescent="0.2">
      <c r="AA823" s="1"/>
      <c r="AB823" s="1"/>
      <c r="AC823" s="1"/>
      <c r="AD823" s="1"/>
      <c r="AE823" s="1"/>
      <c r="AF823" s="1" t="e">
        <f t="shared" si="302"/>
        <v>#REF!</v>
      </c>
      <c r="AG823" s="1"/>
      <c r="AH823" s="1"/>
      <c r="AI823" s="1"/>
      <c r="AJ823" s="1"/>
      <c r="AK823" s="1"/>
      <c r="AL823" s="1"/>
      <c r="AM823" s="1"/>
    </row>
    <row r="824" spans="27:39" x14ac:dyDescent="0.2">
      <c r="AA824" s="1"/>
      <c r="AB824" s="1"/>
      <c r="AC824" s="1"/>
      <c r="AD824" s="1"/>
      <c r="AE824" s="1"/>
      <c r="AF824" s="1" t="e">
        <f t="shared" si="302"/>
        <v>#REF!</v>
      </c>
      <c r="AG824" s="1"/>
      <c r="AH824" s="1"/>
      <c r="AI824" s="1"/>
      <c r="AJ824" s="1"/>
      <c r="AK824" s="1"/>
      <c r="AL824" s="1"/>
      <c r="AM824" s="1"/>
    </row>
    <row r="825" spans="27:39" x14ac:dyDescent="0.2">
      <c r="AA825" s="1"/>
      <c r="AB825" s="1"/>
      <c r="AC825" s="1"/>
      <c r="AD825" s="1"/>
      <c r="AE825" s="1"/>
      <c r="AF825" s="1" t="e">
        <f t="shared" si="302"/>
        <v>#REF!</v>
      </c>
      <c r="AG825" s="1"/>
      <c r="AH825" s="1"/>
      <c r="AI825" s="1"/>
      <c r="AJ825" s="1"/>
      <c r="AK825" s="1"/>
      <c r="AL825" s="1"/>
      <c r="AM825" s="1"/>
    </row>
    <row r="826" spans="27:39" x14ac:dyDescent="0.2">
      <c r="AA826" s="1"/>
      <c r="AB826" s="1"/>
      <c r="AC826" s="1"/>
      <c r="AD826" s="1"/>
      <c r="AE826" s="1"/>
      <c r="AF826" s="1" t="e">
        <f t="shared" si="302"/>
        <v>#REF!</v>
      </c>
      <c r="AG826" s="1"/>
      <c r="AH826" s="1"/>
      <c r="AI826" s="1"/>
      <c r="AJ826" s="1"/>
      <c r="AK826" s="1"/>
      <c r="AL826" s="1"/>
      <c r="AM826" s="1"/>
    </row>
    <row r="827" spans="27:39" x14ac:dyDescent="0.2">
      <c r="AA827" s="1"/>
      <c r="AB827" s="1"/>
      <c r="AC827" s="1"/>
      <c r="AD827" s="1"/>
      <c r="AE827" s="1"/>
      <c r="AF827" s="1" t="e">
        <f t="shared" si="302"/>
        <v>#REF!</v>
      </c>
      <c r="AG827" s="1"/>
      <c r="AH827" s="1"/>
      <c r="AI827" s="1"/>
      <c r="AJ827" s="1"/>
      <c r="AK827" s="1"/>
      <c r="AL827" s="1"/>
      <c r="AM827" s="1"/>
    </row>
    <row r="828" spans="27:39" x14ac:dyDescent="0.2">
      <c r="AA828" s="1"/>
      <c r="AB828" s="1"/>
      <c r="AC828" s="1"/>
      <c r="AD828" s="1"/>
      <c r="AE828" s="1"/>
      <c r="AF828" s="1" t="e">
        <f t="shared" si="302"/>
        <v>#REF!</v>
      </c>
      <c r="AG828" s="1"/>
      <c r="AH828" s="1"/>
      <c r="AI828" s="1"/>
      <c r="AJ828" s="1"/>
      <c r="AK828" s="1"/>
      <c r="AL828" s="1"/>
      <c r="AM828" s="1"/>
    </row>
    <row r="829" spans="27:39" x14ac:dyDescent="0.2">
      <c r="AA829" s="1"/>
      <c r="AB829" s="1"/>
      <c r="AC829" s="1"/>
      <c r="AD829" s="1"/>
      <c r="AE829" s="1"/>
      <c r="AF829" s="1" t="e">
        <f t="shared" si="302"/>
        <v>#REF!</v>
      </c>
      <c r="AG829" s="1"/>
      <c r="AH829" s="1"/>
      <c r="AI829" s="1"/>
      <c r="AJ829" s="1"/>
      <c r="AK829" s="1"/>
      <c r="AL829" s="1"/>
      <c r="AM829" s="1"/>
    </row>
    <row r="830" spans="27:39" x14ac:dyDescent="0.2">
      <c r="AA830" s="1"/>
      <c r="AB830" s="1"/>
      <c r="AC830" s="1"/>
      <c r="AD830" s="1"/>
      <c r="AE830" s="1"/>
      <c r="AF830" s="1" t="e">
        <f t="shared" si="302"/>
        <v>#REF!</v>
      </c>
      <c r="AG830" s="1"/>
      <c r="AH830" s="1"/>
      <c r="AI830" s="1"/>
      <c r="AJ830" s="1"/>
      <c r="AK830" s="1"/>
      <c r="AL830" s="1"/>
      <c r="AM830" s="1"/>
    </row>
    <row r="831" spans="27:39" x14ac:dyDescent="0.2">
      <c r="AA831" s="1"/>
      <c r="AB831" s="1"/>
      <c r="AC831" s="1"/>
      <c r="AD831" s="1"/>
      <c r="AE831" s="1"/>
      <c r="AF831" s="1" t="e">
        <f t="shared" si="302"/>
        <v>#REF!</v>
      </c>
      <c r="AG831" s="1"/>
      <c r="AH831" s="1"/>
      <c r="AI831" s="1"/>
      <c r="AJ831" s="1"/>
      <c r="AK831" s="1"/>
      <c r="AL831" s="1"/>
      <c r="AM831" s="1"/>
    </row>
    <row r="832" spans="27:39" x14ac:dyDescent="0.2">
      <c r="AA832" s="1"/>
      <c r="AB832" s="1"/>
      <c r="AC832" s="1"/>
      <c r="AD832" s="1"/>
      <c r="AE832" s="1"/>
      <c r="AF832" s="1" t="e">
        <f t="shared" si="302"/>
        <v>#REF!</v>
      </c>
      <c r="AG832" s="1"/>
      <c r="AH832" s="1"/>
      <c r="AI832" s="1"/>
      <c r="AJ832" s="1"/>
      <c r="AK832" s="1"/>
      <c r="AL832" s="1"/>
      <c r="AM832" s="1"/>
    </row>
    <row r="833" spans="27:39" x14ac:dyDescent="0.2">
      <c r="AA833" s="1"/>
      <c r="AB833" s="1"/>
      <c r="AC833" s="1"/>
      <c r="AD833" s="1"/>
      <c r="AE833" s="1"/>
      <c r="AF833" s="1" t="e">
        <f t="shared" si="302"/>
        <v>#REF!</v>
      </c>
      <c r="AG833" s="1"/>
      <c r="AH833" s="1"/>
      <c r="AI833" s="1"/>
      <c r="AJ833" s="1"/>
      <c r="AK833" s="1"/>
      <c r="AL833" s="1"/>
      <c r="AM833" s="1"/>
    </row>
    <row r="834" spans="27:39" x14ac:dyDescent="0.2">
      <c r="AA834" s="1"/>
      <c r="AB834" s="1"/>
      <c r="AC834" s="1"/>
      <c r="AD834" s="1"/>
      <c r="AE834" s="1"/>
      <c r="AF834" s="1" t="e">
        <f t="shared" si="302"/>
        <v>#REF!</v>
      </c>
      <c r="AG834" s="1"/>
      <c r="AH834" s="1"/>
      <c r="AI834" s="1"/>
      <c r="AJ834" s="1"/>
      <c r="AK834" s="1"/>
      <c r="AL834" s="1"/>
      <c r="AM834" s="1"/>
    </row>
    <row r="835" spans="27:39" x14ac:dyDescent="0.2">
      <c r="AA835" s="1"/>
      <c r="AB835" s="1"/>
      <c r="AC835" s="1"/>
      <c r="AD835" s="1"/>
      <c r="AE835" s="1"/>
      <c r="AF835" s="1" t="e">
        <f t="shared" si="302"/>
        <v>#REF!</v>
      </c>
      <c r="AG835" s="1"/>
      <c r="AH835" s="1"/>
      <c r="AI835" s="1"/>
      <c r="AJ835" s="1"/>
      <c r="AK835" s="1"/>
      <c r="AL835" s="1"/>
      <c r="AM835" s="1"/>
    </row>
    <row r="836" spans="27:39" x14ac:dyDescent="0.2">
      <c r="AA836" s="1"/>
      <c r="AB836" s="1"/>
      <c r="AC836" s="1"/>
      <c r="AD836" s="1"/>
      <c r="AE836" s="1"/>
      <c r="AF836" s="1" t="e">
        <f t="shared" si="302"/>
        <v>#REF!</v>
      </c>
      <c r="AG836" s="1"/>
      <c r="AH836" s="1"/>
      <c r="AI836" s="1"/>
      <c r="AJ836" s="1"/>
      <c r="AK836" s="1"/>
      <c r="AL836" s="1"/>
      <c r="AM836" s="1"/>
    </row>
    <row r="837" spans="27:39" x14ac:dyDescent="0.2">
      <c r="AA837" s="1"/>
      <c r="AB837" s="1"/>
      <c r="AC837" s="1"/>
      <c r="AD837" s="1"/>
      <c r="AE837" s="1"/>
      <c r="AF837" s="1" t="e">
        <f t="shared" si="302"/>
        <v>#REF!</v>
      </c>
      <c r="AG837" s="1"/>
      <c r="AH837" s="1"/>
      <c r="AI837" s="1"/>
      <c r="AJ837" s="1"/>
      <c r="AK837" s="1"/>
      <c r="AL837" s="1"/>
      <c r="AM837" s="1"/>
    </row>
    <row r="838" spans="27:39" x14ac:dyDescent="0.2">
      <c r="AA838" s="1"/>
      <c r="AB838" s="1"/>
      <c r="AC838" s="1"/>
      <c r="AD838" s="1"/>
      <c r="AE838" s="1"/>
      <c r="AF838" s="1" t="e">
        <f t="shared" si="302"/>
        <v>#REF!</v>
      </c>
      <c r="AG838" s="1"/>
      <c r="AH838" s="1"/>
      <c r="AI838" s="1"/>
      <c r="AJ838" s="1"/>
      <c r="AK838" s="1"/>
      <c r="AL838" s="1"/>
      <c r="AM838" s="1"/>
    </row>
    <row r="839" spans="27:39" x14ac:dyDescent="0.2">
      <c r="AA839" s="1"/>
      <c r="AB839" s="1"/>
      <c r="AC839" s="1"/>
      <c r="AD839" s="1"/>
      <c r="AE839" s="1"/>
      <c r="AF839" s="1" t="e">
        <f t="shared" si="302"/>
        <v>#REF!</v>
      </c>
      <c r="AG839" s="1"/>
      <c r="AH839" s="1"/>
      <c r="AI839" s="1"/>
      <c r="AJ839" s="1"/>
      <c r="AK839" s="1"/>
      <c r="AL839" s="1"/>
      <c r="AM839" s="1"/>
    </row>
    <row r="840" spans="27:39" x14ac:dyDescent="0.2">
      <c r="AA840" s="1"/>
      <c r="AB840" s="1"/>
      <c r="AC840" s="1"/>
      <c r="AD840" s="1"/>
      <c r="AE840" s="1"/>
      <c r="AF840" s="1" t="e">
        <f t="shared" ref="AF840:AF903" si="303">AF839+1</f>
        <v>#REF!</v>
      </c>
      <c r="AG840" s="1"/>
      <c r="AH840" s="1"/>
      <c r="AI840" s="1"/>
      <c r="AJ840" s="1"/>
      <c r="AK840" s="1"/>
      <c r="AL840" s="1"/>
      <c r="AM840" s="1"/>
    </row>
    <row r="841" spans="27:39" x14ac:dyDescent="0.2">
      <c r="AA841" s="1"/>
      <c r="AB841" s="1"/>
      <c r="AC841" s="1"/>
      <c r="AD841" s="1"/>
      <c r="AE841" s="1"/>
      <c r="AF841" s="1" t="e">
        <f t="shared" si="303"/>
        <v>#REF!</v>
      </c>
      <c r="AG841" s="1"/>
      <c r="AH841" s="1"/>
      <c r="AI841" s="1"/>
      <c r="AJ841" s="1"/>
      <c r="AK841" s="1"/>
      <c r="AL841" s="1"/>
      <c r="AM841" s="1"/>
    </row>
    <row r="842" spans="27:39" x14ac:dyDescent="0.2">
      <c r="AA842" s="1"/>
      <c r="AB842" s="1"/>
      <c r="AC842" s="1"/>
      <c r="AD842" s="1"/>
      <c r="AE842" s="1"/>
      <c r="AF842" s="1" t="e">
        <f t="shared" si="303"/>
        <v>#REF!</v>
      </c>
      <c r="AG842" s="1"/>
      <c r="AH842" s="1"/>
      <c r="AI842" s="1"/>
      <c r="AJ842" s="1"/>
      <c r="AK842" s="1"/>
      <c r="AL842" s="1"/>
      <c r="AM842" s="1"/>
    </row>
    <row r="843" spans="27:39" x14ac:dyDescent="0.2">
      <c r="AA843" s="1"/>
      <c r="AB843" s="1"/>
      <c r="AC843" s="1"/>
      <c r="AD843" s="1"/>
      <c r="AE843" s="1"/>
      <c r="AF843" s="1" t="e">
        <f t="shared" si="303"/>
        <v>#REF!</v>
      </c>
      <c r="AG843" s="1"/>
      <c r="AH843" s="1"/>
      <c r="AI843" s="1"/>
      <c r="AJ843" s="1"/>
      <c r="AK843" s="1"/>
      <c r="AL843" s="1"/>
      <c r="AM843" s="1"/>
    </row>
    <row r="844" spans="27:39" x14ac:dyDescent="0.2">
      <c r="AA844" s="1"/>
      <c r="AB844" s="1"/>
      <c r="AC844" s="1"/>
      <c r="AD844" s="1"/>
      <c r="AE844" s="1"/>
      <c r="AF844" s="1" t="e">
        <f t="shared" si="303"/>
        <v>#REF!</v>
      </c>
      <c r="AG844" s="1"/>
      <c r="AH844" s="1"/>
      <c r="AI844" s="1"/>
      <c r="AJ844" s="1"/>
      <c r="AK844" s="1"/>
      <c r="AL844" s="1"/>
      <c r="AM844" s="1"/>
    </row>
    <row r="845" spans="27:39" x14ac:dyDescent="0.2">
      <c r="AA845" s="1"/>
      <c r="AB845" s="1"/>
      <c r="AC845" s="1"/>
      <c r="AD845" s="1"/>
      <c r="AE845" s="1"/>
      <c r="AF845" s="1" t="e">
        <f t="shared" si="303"/>
        <v>#REF!</v>
      </c>
      <c r="AG845" s="1"/>
      <c r="AH845" s="1"/>
      <c r="AI845" s="1"/>
      <c r="AJ845" s="1"/>
      <c r="AK845" s="1"/>
      <c r="AL845" s="1"/>
      <c r="AM845" s="1"/>
    </row>
    <row r="846" spans="27:39" x14ac:dyDescent="0.2">
      <c r="AA846" s="1"/>
      <c r="AB846" s="1"/>
      <c r="AC846" s="1"/>
      <c r="AD846" s="1"/>
      <c r="AE846" s="1"/>
      <c r="AF846" s="1" t="e">
        <f t="shared" si="303"/>
        <v>#REF!</v>
      </c>
      <c r="AG846" s="1"/>
      <c r="AH846" s="1"/>
      <c r="AI846" s="1"/>
      <c r="AJ846" s="1"/>
      <c r="AK846" s="1"/>
      <c r="AL846" s="1"/>
      <c r="AM846" s="1"/>
    </row>
    <row r="847" spans="27:39" x14ac:dyDescent="0.2">
      <c r="AA847" s="1"/>
      <c r="AB847" s="1"/>
      <c r="AC847" s="1"/>
      <c r="AD847" s="1"/>
      <c r="AE847" s="1"/>
      <c r="AF847" s="1" t="e">
        <f t="shared" si="303"/>
        <v>#REF!</v>
      </c>
      <c r="AG847" s="1"/>
      <c r="AH847" s="1"/>
      <c r="AI847" s="1"/>
      <c r="AJ847" s="1"/>
      <c r="AK847" s="1"/>
      <c r="AL847" s="1"/>
      <c r="AM847" s="1"/>
    </row>
    <row r="848" spans="27:39" x14ac:dyDescent="0.2">
      <c r="AA848" s="1"/>
      <c r="AB848" s="1"/>
      <c r="AC848" s="1"/>
      <c r="AD848" s="1"/>
      <c r="AE848" s="1"/>
      <c r="AF848" s="1" t="e">
        <f t="shared" si="303"/>
        <v>#REF!</v>
      </c>
      <c r="AG848" s="1"/>
      <c r="AH848" s="1"/>
      <c r="AI848" s="1"/>
      <c r="AJ848" s="1"/>
      <c r="AK848" s="1"/>
      <c r="AL848" s="1"/>
      <c r="AM848" s="1"/>
    </row>
    <row r="849" spans="27:39" x14ac:dyDescent="0.2">
      <c r="AA849" s="1"/>
      <c r="AB849" s="1"/>
      <c r="AC849" s="1"/>
      <c r="AD849" s="1"/>
      <c r="AE849" s="1"/>
      <c r="AF849" s="1" t="e">
        <f t="shared" si="303"/>
        <v>#REF!</v>
      </c>
      <c r="AG849" s="1"/>
      <c r="AH849" s="1"/>
      <c r="AI849" s="1"/>
      <c r="AJ849" s="1"/>
      <c r="AK849" s="1"/>
      <c r="AL849" s="1"/>
      <c r="AM849" s="1"/>
    </row>
    <row r="850" spans="27:39" x14ac:dyDescent="0.2">
      <c r="AA850" s="1"/>
      <c r="AB850" s="1"/>
      <c r="AC850" s="1"/>
      <c r="AD850" s="1"/>
      <c r="AE850" s="1"/>
      <c r="AF850" s="1" t="e">
        <f t="shared" si="303"/>
        <v>#REF!</v>
      </c>
      <c r="AG850" s="1"/>
      <c r="AH850" s="1"/>
      <c r="AI850" s="1"/>
      <c r="AJ850" s="1"/>
      <c r="AK850" s="1"/>
      <c r="AL850" s="1"/>
      <c r="AM850" s="1"/>
    </row>
    <row r="851" spans="27:39" x14ac:dyDescent="0.2">
      <c r="AA851" s="1"/>
      <c r="AB851" s="1"/>
      <c r="AC851" s="1"/>
      <c r="AD851" s="1"/>
      <c r="AE851" s="1"/>
      <c r="AF851" s="1" t="e">
        <f t="shared" si="303"/>
        <v>#REF!</v>
      </c>
      <c r="AG851" s="1"/>
      <c r="AH851" s="1"/>
      <c r="AI851" s="1"/>
      <c r="AJ851" s="1"/>
      <c r="AK851" s="1"/>
      <c r="AL851" s="1"/>
      <c r="AM851" s="1"/>
    </row>
    <row r="852" spans="27:39" x14ac:dyDescent="0.2">
      <c r="AA852" s="1"/>
      <c r="AB852" s="1"/>
      <c r="AC852" s="1"/>
      <c r="AD852" s="1"/>
      <c r="AE852" s="1"/>
      <c r="AF852" s="1" t="e">
        <f t="shared" si="303"/>
        <v>#REF!</v>
      </c>
      <c r="AG852" s="1"/>
      <c r="AH852" s="1"/>
      <c r="AI852" s="1"/>
      <c r="AJ852" s="1"/>
      <c r="AK852" s="1"/>
      <c r="AL852" s="1"/>
      <c r="AM852" s="1"/>
    </row>
    <row r="853" spans="27:39" x14ac:dyDescent="0.2">
      <c r="AA853" s="1"/>
      <c r="AB853" s="1"/>
      <c r="AC853" s="1"/>
      <c r="AD853" s="1"/>
      <c r="AE853" s="1"/>
      <c r="AF853" s="1" t="e">
        <f t="shared" si="303"/>
        <v>#REF!</v>
      </c>
      <c r="AG853" s="1"/>
      <c r="AH853" s="1"/>
      <c r="AI853" s="1"/>
      <c r="AJ853" s="1"/>
      <c r="AK853" s="1"/>
      <c r="AL853" s="1"/>
      <c r="AM853" s="1"/>
    </row>
    <row r="854" spans="27:39" x14ac:dyDescent="0.2">
      <c r="AA854" s="1"/>
      <c r="AB854" s="1"/>
      <c r="AC854" s="1"/>
      <c r="AD854" s="1"/>
      <c r="AE854" s="1"/>
      <c r="AF854" s="1" t="e">
        <f t="shared" si="303"/>
        <v>#REF!</v>
      </c>
      <c r="AG854" s="1"/>
      <c r="AH854" s="1"/>
      <c r="AI854" s="1"/>
      <c r="AJ854" s="1"/>
      <c r="AK854" s="1"/>
      <c r="AL854" s="1"/>
      <c r="AM854" s="1"/>
    </row>
    <row r="855" spans="27:39" x14ac:dyDescent="0.2">
      <c r="AA855" s="1"/>
      <c r="AB855" s="1"/>
      <c r="AC855" s="1"/>
      <c r="AD855" s="1"/>
      <c r="AE855" s="1"/>
      <c r="AF855" s="1" t="e">
        <f t="shared" si="303"/>
        <v>#REF!</v>
      </c>
      <c r="AG855" s="1"/>
      <c r="AH855" s="1"/>
      <c r="AI855" s="1"/>
      <c r="AJ855" s="1"/>
      <c r="AK855" s="1"/>
      <c r="AL855" s="1"/>
      <c r="AM855" s="1"/>
    </row>
    <row r="856" spans="27:39" x14ac:dyDescent="0.2">
      <c r="AA856" s="1"/>
      <c r="AB856" s="1"/>
      <c r="AC856" s="1"/>
      <c r="AD856" s="1"/>
      <c r="AE856" s="1"/>
      <c r="AF856" s="1" t="e">
        <f t="shared" si="303"/>
        <v>#REF!</v>
      </c>
      <c r="AG856" s="1"/>
      <c r="AH856" s="1"/>
      <c r="AI856" s="1"/>
      <c r="AJ856" s="1"/>
      <c r="AK856" s="1"/>
      <c r="AL856" s="1"/>
      <c r="AM856" s="1"/>
    </row>
    <row r="857" spans="27:39" x14ac:dyDescent="0.2">
      <c r="AA857" s="1"/>
      <c r="AB857" s="1"/>
      <c r="AC857" s="1"/>
      <c r="AD857" s="1"/>
      <c r="AE857" s="1"/>
      <c r="AF857" s="1" t="e">
        <f t="shared" si="303"/>
        <v>#REF!</v>
      </c>
      <c r="AG857" s="1"/>
      <c r="AH857" s="1"/>
      <c r="AI857" s="1"/>
      <c r="AJ857" s="1"/>
      <c r="AK857" s="1"/>
      <c r="AL857" s="1"/>
      <c r="AM857" s="1"/>
    </row>
    <row r="858" spans="27:39" x14ac:dyDescent="0.2">
      <c r="AA858" s="1"/>
      <c r="AB858" s="1"/>
      <c r="AC858" s="1"/>
      <c r="AD858" s="1"/>
      <c r="AE858" s="1"/>
      <c r="AF858" s="1" t="e">
        <f t="shared" si="303"/>
        <v>#REF!</v>
      </c>
      <c r="AG858" s="1"/>
      <c r="AH858" s="1"/>
      <c r="AI858" s="1"/>
      <c r="AJ858" s="1"/>
      <c r="AK858" s="1"/>
      <c r="AL858" s="1"/>
      <c r="AM858" s="1"/>
    </row>
    <row r="859" spans="27:39" x14ac:dyDescent="0.2">
      <c r="AA859" s="1"/>
      <c r="AB859" s="1"/>
      <c r="AC859" s="1"/>
      <c r="AD859" s="1"/>
      <c r="AE859" s="1"/>
      <c r="AF859" s="1" t="e">
        <f t="shared" si="303"/>
        <v>#REF!</v>
      </c>
      <c r="AG859" s="1"/>
      <c r="AH859" s="1"/>
      <c r="AI859" s="1"/>
      <c r="AJ859" s="1"/>
      <c r="AK859" s="1"/>
      <c r="AL859" s="1"/>
      <c r="AM859" s="1"/>
    </row>
    <row r="860" spans="27:39" x14ac:dyDescent="0.2">
      <c r="AA860" s="1"/>
      <c r="AB860" s="1"/>
      <c r="AC860" s="1"/>
      <c r="AD860" s="1"/>
      <c r="AE860" s="1"/>
      <c r="AF860" s="1" t="e">
        <f t="shared" si="303"/>
        <v>#REF!</v>
      </c>
      <c r="AG860" s="1"/>
      <c r="AH860" s="1"/>
      <c r="AI860" s="1"/>
      <c r="AJ860" s="1"/>
      <c r="AK860" s="1"/>
      <c r="AL860" s="1"/>
      <c r="AM860" s="1"/>
    </row>
    <row r="861" spans="27:39" x14ac:dyDescent="0.2">
      <c r="AA861" s="1"/>
      <c r="AB861" s="1"/>
      <c r="AC861" s="1"/>
      <c r="AD861" s="1"/>
      <c r="AE861" s="1"/>
      <c r="AF861" s="1" t="e">
        <f t="shared" si="303"/>
        <v>#REF!</v>
      </c>
      <c r="AG861" s="1"/>
      <c r="AH861" s="1"/>
      <c r="AI861" s="1"/>
      <c r="AJ861" s="1"/>
      <c r="AK861" s="1"/>
      <c r="AL861" s="1"/>
      <c r="AM861" s="1"/>
    </row>
    <row r="862" spans="27:39" x14ac:dyDescent="0.2">
      <c r="AA862" s="1"/>
      <c r="AB862" s="1"/>
      <c r="AC862" s="1"/>
      <c r="AD862" s="1"/>
      <c r="AE862" s="1"/>
      <c r="AF862" s="1" t="e">
        <f t="shared" si="303"/>
        <v>#REF!</v>
      </c>
      <c r="AG862" s="1"/>
      <c r="AH862" s="1"/>
      <c r="AI862" s="1"/>
      <c r="AJ862" s="1"/>
      <c r="AK862" s="1"/>
      <c r="AL862" s="1"/>
      <c r="AM862" s="1"/>
    </row>
    <row r="863" spans="27:39" x14ac:dyDescent="0.2">
      <c r="AA863" s="1"/>
      <c r="AB863" s="1"/>
      <c r="AC863" s="1"/>
      <c r="AD863" s="1"/>
      <c r="AE863" s="1"/>
      <c r="AF863" s="1" t="e">
        <f t="shared" si="303"/>
        <v>#REF!</v>
      </c>
      <c r="AG863" s="1"/>
      <c r="AH863" s="1"/>
      <c r="AI863" s="1"/>
      <c r="AJ863" s="1"/>
      <c r="AK863" s="1"/>
      <c r="AL863" s="1"/>
      <c r="AM863" s="1"/>
    </row>
    <row r="864" spans="27:39" x14ac:dyDescent="0.2">
      <c r="AA864" s="1"/>
      <c r="AB864" s="1"/>
      <c r="AC864" s="1"/>
      <c r="AD864" s="1"/>
      <c r="AE864" s="1"/>
      <c r="AF864" s="1" t="e">
        <f t="shared" si="303"/>
        <v>#REF!</v>
      </c>
      <c r="AG864" s="1"/>
      <c r="AH864" s="1"/>
      <c r="AI864" s="1"/>
      <c r="AJ864" s="1"/>
      <c r="AK864" s="1"/>
      <c r="AL864" s="1"/>
      <c r="AM864" s="1"/>
    </row>
    <row r="865" spans="27:39" x14ac:dyDescent="0.2">
      <c r="AA865" s="1"/>
      <c r="AB865" s="1"/>
      <c r="AC865" s="1"/>
      <c r="AD865" s="1"/>
      <c r="AE865" s="1"/>
      <c r="AF865" s="1" t="e">
        <f t="shared" si="303"/>
        <v>#REF!</v>
      </c>
      <c r="AG865" s="1"/>
      <c r="AH865" s="1"/>
      <c r="AI865" s="1"/>
      <c r="AJ865" s="1"/>
      <c r="AK865" s="1"/>
      <c r="AL865" s="1"/>
      <c r="AM865" s="1"/>
    </row>
    <row r="866" spans="27:39" x14ac:dyDescent="0.2">
      <c r="AA866" s="1"/>
      <c r="AB866" s="1"/>
      <c r="AC866" s="1"/>
      <c r="AD866" s="1"/>
      <c r="AE866" s="1"/>
      <c r="AF866" s="1" t="e">
        <f t="shared" si="303"/>
        <v>#REF!</v>
      </c>
      <c r="AG866" s="1"/>
      <c r="AH866" s="1"/>
      <c r="AI866" s="1"/>
      <c r="AJ866" s="1"/>
      <c r="AK866" s="1"/>
      <c r="AL866" s="1"/>
      <c r="AM866" s="1"/>
    </row>
    <row r="867" spans="27:39" x14ac:dyDescent="0.2">
      <c r="AA867" s="1"/>
      <c r="AB867" s="1"/>
      <c r="AC867" s="1"/>
      <c r="AD867" s="1"/>
      <c r="AE867" s="1"/>
      <c r="AF867" s="1" t="e">
        <f t="shared" si="303"/>
        <v>#REF!</v>
      </c>
      <c r="AG867" s="1"/>
      <c r="AH867" s="1"/>
      <c r="AI867" s="1"/>
      <c r="AJ867" s="1"/>
      <c r="AK867" s="1"/>
      <c r="AL867" s="1"/>
      <c r="AM867" s="1"/>
    </row>
    <row r="868" spans="27:39" x14ac:dyDescent="0.2">
      <c r="AA868" s="1"/>
      <c r="AB868" s="1"/>
      <c r="AC868" s="1"/>
      <c r="AD868" s="1"/>
      <c r="AE868" s="1"/>
      <c r="AF868" s="1" t="e">
        <f t="shared" si="303"/>
        <v>#REF!</v>
      </c>
      <c r="AG868" s="1"/>
      <c r="AH868" s="1"/>
      <c r="AI868" s="1"/>
      <c r="AJ868" s="1"/>
      <c r="AK868" s="1"/>
      <c r="AL868" s="1"/>
      <c r="AM868" s="1"/>
    </row>
    <row r="869" spans="27:39" x14ac:dyDescent="0.2">
      <c r="AA869" s="1"/>
      <c r="AB869" s="1"/>
      <c r="AC869" s="1"/>
      <c r="AD869" s="1"/>
      <c r="AE869" s="1"/>
      <c r="AF869" s="1" t="e">
        <f t="shared" si="303"/>
        <v>#REF!</v>
      </c>
      <c r="AG869" s="1"/>
      <c r="AH869" s="1"/>
      <c r="AI869" s="1"/>
      <c r="AJ869" s="1"/>
      <c r="AK869" s="1"/>
      <c r="AL869" s="1"/>
      <c r="AM869" s="1"/>
    </row>
    <row r="870" spans="27:39" x14ac:dyDescent="0.2">
      <c r="AA870" s="1"/>
      <c r="AB870" s="1"/>
      <c r="AC870" s="1"/>
      <c r="AD870" s="1"/>
      <c r="AE870" s="1"/>
      <c r="AF870" s="1" t="e">
        <f t="shared" si="303"/>
        <v>#REF!</v>
      </c>
      <c r="AG870" s="1"/>
      <c r="AH870" s="1"/>
      <c r="AI870" s="1"/>
      <c r="AJ870" s="1"/>
      <c r="AK870" s="1"/>
      <c r="AL870" s="1"/>
      <c r="AM870" s="1"/>
    </row>
    <row r="871" spans="27:39" x14ac:dyDescent="0.2">
      <c r="AA871" s="1"/>
      <c r="AB871" s="1"/>
      <c r="AC871" s="1"/>
      <c r="AD871" s="1"/>
      <c r="AE871" s="1"/>
      <c r="AF871" s="1" t="e">
        <f t="shared" si="303"/>
        <v>#REF!</v>
      </c>
      <c r="AG871" s="1"/>
      <c r="AH871" s="1"/>
      <c r="AI871" s="1"/>
      <c r="AJ871" s="1"/>
      <c r="AK871" s="1"/>
      <c r="AL871" s="1"/>
      <c r="AM871" s="1"/>
    </row>
    <row r="872" spans="27:39" x14ac:dyDescent="0.2">
      <c r="AA872" s="1"/>
      <c r="AB872" s="1"/>
      <c r="AC872" s="1"/>
      <c r="AD872" s="1"/>
      <c r="AE872" s="1"/>
      <c r="AF872" s="1" t="e">
        <f t="shared" si="303"/>
        <v>#REF!</v>
      </c>
      <c r="AG872" s="1"/>
      <c r="AH872" s="1"/>
      <c r="AI872" s="1"/>
      <c r="AJ872" s="1"/>
      <c r="AK872" s="1"/>
      <c r="AL872" s="1"/>
      <c r="AM872" s="1"/>
    </row>
    <row r="873" spans="27:39" x14ac:dyDescent="0.2">
      <c r="AA873" s="1"/>
      <c r="AB873" s="1"/>
      <c r="AC873" s="1"/>
      <c r="AD873" s="1"/>
      <c r="AE873" s="1"/>
      <c r="AF873" s="1" t="e">
        <f t="shared" si="303"/>
        <v>#REF!</v>
      </c>
      <c r="AG873" s="1"/>
      <c r="AH873" s="1"/>
      <c r="AI873" s="1"/>
      <c r="AJ873" s="1"/>
      <c r="AK873" s="1"/>
      <c r="AL873" s="1"/>
      <c r="AM873" s="1"/>
    </row>
    <row r="874" spans="27:39" x14ac:dyDescent="0.2">
      <c r="AA874" s="1"/>
      <c r="AB874" s="1"/>
      <c r="AC874" s="1"/>
      <c r="AD874" s="1"/>
      <c r="AE874" s="1"/>
      <c r="AF874" s="1" t="e">
        <f t="shared" si="303"/>
        <v>#REF!</v>
      </c>
      <c r="AG874" s="1"/>
      <c r="AH874" s="1"/>
      <c r="AI874" s="1"/>
      <c r="AJ874" s="1"/>
      <c r="AK874" s="1"/>
      <c r="AL874" s="1"/>
      <c r="AM874" s="1"/>
    </row>
    <row r="875" spans="27:39" x14ac:dyDescent="0.2">
      <c r="AA875" s="1"/>
      <c r="AB875" s="1"/>
      <c r="AC875" s="1"/>
      <c r="AD875" s="1"/>
      <c r="AE875" s="1"/>
      <c r="AF875" s="1" t="e">
        <f t="shared" si="303"/>
        <v>#REF!</v>
      </c>
      <c r="AG875" s="1"/>
      <c r="AH875" s="1"/>
      <c r="AI875" s="1"/>
      <c r="AJ875" s="1"/>
      <c r="AK875" s="1"/>
      <c r="AL875" s="1"/>
      <c r="AM875" s="1"/>
    </row>
    <row r="876" spans="27:39" x14ac:dyDescent="0.2">
      <c r="AA876" s="1"/>
      <c r="AB876" s="1"/>
      <c r="AC876" s="1"/>
      <c r="AD876" s="1"/>
      <c r="AE876" s="1"/>
      <c r="AF876" s="1" t="e">
        <f t="shared" si="303"/>
        <v>#REF!</v>
      </c>
      <c r="AG876" s="1"/>
      <c r="AH876" s="1"/>
      <c r="AI876" s="1"/>
      <c r="AJ876" s="1"/>
      <c r="AK876" s="1"/>
      <c r="AL876" s="1"/>
      <c r="AM876" s="1"/>
    </row>
    <row r="877" spans="27:39" x14ac:dyDescent="0.2">
      <c r="AA877" s="1"/>
      <c r="AB877" s="1"/>
      <c r="AC877" s="1"/>
      <c r="AD877" s="1"/>
      <c r="AE877" s="1"/>
      <c r="AF877" s="1" t="e">
        <f t="shared" si="303"/>
        <v>#REF!</v>
      </c>
      <c r="AG877" s="1"/>
      <c r="AH877" s="1"/>
      <c r="AI877" s="1"/>
      <c r="AJ877" s="1"/>
      <c r="AK877" s="1"/>
      <c r="AL877" s="1"/>
      <c r="AM877" s="1"/>
    </row>
    <row r="878" spans="27:39" x14ac:dyDescent="0.2">
      <c r="AA878" s="1"/>
      <c r="AB878" s="1"/>
      <c r="AC878" s="1"/>
      <c r="AD878" s="1"/>
      <c r="AE878" s="1"/>
      <c r="AF878" s="1" t="e">
        <f t="shared" si="303"/>
        <v>#REF!</v>
      </c>
      <c r="AG878" s="1"/>
      <c r="AH878" s="1"/>
      <c r="AI878" s="1"/>
      <c r="AJ878" s="1"/>
      <c r="AK878" s="1"/>
      <c r="AL878" s="1"/>
      <c r="AM878" s="1"/>
    </row>
    <row r="879" spans="27:39" x14ac:dyDescent="0.2">
      <c r="AA879" s="1"/>
      <c r="AB879" s="1"/>
      <c r="AC879" s="1"/>
      <c r="AD879" s="1"/>
      <c r="AE879" s="1"/>
      <c r="AF879" s="1" t="e">
        <f t="shared" si="303"/>
        <v>#REF!</v>
      </c>
      <c r="AG879" s="1"/>
      <c r="AH879" s="1"/>
      <c r="AI879" s="1"/>
      <c r="AJ879" s="1"/>
      <c r="AK879" s="1"/>
      <c r="AL879" s="1"/>
      <c r="AM879" s="1"/>
    </row>
    <row r="880" spans="27:39" x14ac:dyDescent="0.2">
      <c r="AA880" s="1"/>
      <c r="AB880" s="1"/>
      <c r="AC880" s="1"/>
      <c r="AD880" s="1"/>
      <c r="AE880" s="1"/>
      <c r="AF880" s="1" t="e">
        <f t="shared" si="303"/>
        <v>#REF!</v>
      </c>
      <c r="AG880" s="1"/>
      <c r="AH880" s="1"/>
      <c r="AI880" s="1"/>
      <c r="AJ880" s="1"/>
      <c r="AK880" s="1"/>
      <c r="AL880" s="1"/>
      <c r="AM880" s="1"/>
    </row>
    <row r="881" spans="27:39" x14ac:dyDescent="0.2">
      <c r="AA881" s="1"/>
      <c r="AB881" s="1"/>
      <c r="AC881" s="1"/>
      <c r="AD881" s="1"/>
      <c r="AE881" s="1"/>
      <c r="AF881" s="1" t="e">
        <f t="shared" si="303"/>
        <v>#REF!</v>
      </c>
      <c r="AG881" s="1"/>
      <c r="AH881" s="1"/>
      <c r="AI881" s="1"/>
      <c r="AJ881" s="1"/>
      <c r="AK881" s="1"/>
      <c r="AL881" s="1"/>
      <c r="AM881" s="1"/>
    </row>
    <row r="882" spans="27:39" x14ac:dyDescent="0.2">
      <c r="AA882" s="1"/>
      <c r="AB882" s="1"/>
      <c r="AC882" s="1"/>
      <c r="AD882" s="1"/>
      <c r="AE882" s="1"/>
      <c r="AF882" s="1" t="e">
        <f t="shared" si="303"/>
        <v>#REF!</v>
      </c>
      <c r="AG882" s="1"/>
      <c r="AH882" s="1"/>
      <c r="AI882" s="1"/>
      <c r="AJ882" s="1"/>
      <c r="AK882" s="1"/>
      <c r="AL882" s="1"/>
      <c r="AM882" s="1"/>
    </row>
    <row r="883" spans="27:39" x14ac:dyDescent="0.2">
      <c r="AA883" s="1"/>
      <c r="AB883" s="1"/>
      <c r="AC883" s="1"/>
      <c r="AD883" s="1"/>
      <c r="AE883" s="1"/>
      <c r="AF883" s="1" t="e">
        <f t="shared" si="303"/>
        <v>#REF!</v>
      </c>
      <c r="AG883" s="1"/>
      <c r="AH883" s="1"/>
      <c r="AI883" s="1"/>
      <c r="AJ883" s="1"/>
      <c r="AK883" s="1"/>
      <c r="AL883" s="1"/>
      <c r="AM883" s="1"/>
    </row>
    <row r="884" spans="27:39" x14ac:dyDescent="0.2">
      <c r="AA884" s="1"/>
      <c r="AB884" s="1"/>
      <c r="AC884" s="1"/>
      <c r="AD884" s="1"/>
      <c r="AE884" s="1"/>
      <c r="AF884" s="1" t="e">
        <f t="shared" si="303"/>
        <v>#REF!</v>
      </c>
      <c r="AG884" s="1"/>
      <c r="AH884" s="1"/>
      <c r="AI884" s="1"/>
      <c r="AJ884" s="1"/>
      <c r="AK884" s="1"/>
      <c r="AL884" s="1"/>
      <c r="AM884" s="1"/>
    </row>
    <row r="885" spans="27:39" x14ac:dyDescent="0.2">
      <c r="AA885" s="1"/>
      <c r="AB885" s="1"/>
      <c r="AC885" s="1"/>
      <c r="AD885" s="1"/>
      <c r="AE885" s="1"/>
      <c r="AF885" s="1" t="e">
        <f t="shared" si="303"/>
        <v>#REF!</v>
      </c>
      <c r="AG885" s="1"/>
      <c r="AH885" s="1"/>
      <c r="AI885" s="1"/>
      <c r="AJ885" s="1"/>
      <c r="AK885" s="1"/>
      <c r="AL885" s="1"/>
      <c r="AM885" s="1"/>
    </row>
    <row r="886" spans="27:39" x14ac:dyDescent="0.2">
      <c r="AA886" s="1"/>
      <c r="AB886" s="1"/>
      <c r="AC886" s="1"/>
      <c r="AD886" s="1"/>
      <c r="AE886" s="1"/>
      <c r="AF886" s="1" t="e">
        <f t="shared" si="303"/>
        <v>#REF!</v>
      </c>
      <c r="AG886" s="1"/>
      <c r="AH886" s="1"/>
      <c r="AI886" s="1"/>
      <c r="AJ886" s="1"/>
      <c r="AK886" s="1"/>
      <c r="AL886" s="1"/>
      <c r="AM886" s="1"/>
    </row>
    <row r="887" spans="27:39" x14ac:dyDescent="0.2">
      <c r="AA887" s="1"/>
      <c r="AB887" s="1"/>
      <c r="AC887" s="1"/>
      <c r="AD887" s="1"/>
      <c r="AE887" s="1"/>
      <c r="AF887" s="1" t="e">
        <f t="shared" si="303"/>
        <v>#REF!</v>
      </c>
      <c r="AG887" s="1"/>
      <c r="AH887" s="1"/>
      <c r="AI887" s="1"/>
      <c r="AJ887" s="1"/>
      <c r="AK887" s="1"/>
      <c r="AL887" s="1"/>
      <c r="AM887" s="1"/>
    </row>
    <row r="888" spans="27:39" x14ac:dyDescent="0.2">
      <c r="AA888" s="1"/>
      <c r="AB888" s="1"/>
      <c r="AC888" s="1"/>
      <c r="AD888" s="1"/>
      <c r="AE888" s="1"/>
      <c r="AF888" s="1" t="e">
        <f t="shared" si="303"/>
        <v>#REF!</v>
      </c>
      <c r="AG888" s="1"/>
      <c r="AH888" s="1"/>
      <c r="AI888" s="1"/>
      <c r="AJ888" s="1"/>
      <c r="AK888" s="1"/>
      <c r="AL888" s="1"/>
      <c r="AM888" s="1"/>
    </row>
    <row r="889" spans="27:39" x14ac:dyDescent="0.2">
      <c r="AA889" s="1"/>
      <c r="AB889" s="1"/>
      <c r="AC889" s="1"/>
      <c r="AD889" s="1"/>
      <c r="AE889" s="1"/>
      <c r="AF889" s="1" t="e">
        <f t="shared" si="303"/>
        <v>#REF!</v>
      </c>
      <c r="AG889" s="1"/>
      <c r="AH889" s="1"/>
      <c r="AI889" s="1"/>
      <c r="AJ889" s="1"/>
      <c r="AK889" s="1"/>
      <c r="AL889" s="1"/>
      <c r="AM889" s="1"/>
    </row>
    <row r="890" spans="27:39" x14ac:dyDescent="0.2">
      <c r="AA890" s="1"/>
      <c r="AB890" s="1"/>
      <c r="AC890" s="1"/>
      <c r="AD890" s="1"/>
      <c r="AE890" s="1"/>
      <c r="AF890" s="1" t="e">
        <f t="shared" si="303"/>
        <v>#REF!</v>
      </c>
      <c r="AG890" s="1"/>
      <c r="AH890" s="1"/>
      <c r="AI890" s="1"/>
      <c r="AJ890" s="1"/>
      <c r="AK890" s="1"/>
      <c r="AL890" s="1"/>
      <c r="AM890" s="1"/>
    </row>
    <row r="891" spans="27:39" x14ac:dyDescent="0.2">
      <c r="AA891" s="1"/>
      <c r="AB891" s="1"/>
      <c r="AC891" s="1"/>
      <c r="AD891" s="1"/>
      <c r="AE891" s="1"/>
      <c r="AF891" s="1" t="e">
        <f t="shared" si="303"/>
        <v>#REF!</v>
      </c>
      <c r="AG891" s="1"/>
      <c r="AH891" s="1"/>
      <c r="AI891" s="1"/>
      <c r="AJ891" s="1"/>
      <c r="AK891" s="1"/>
      <c r="AL891" s="1"/>
      <c r="AM891" s="1"/>
    </row>
    <row r="892" spans="27:39" x14ac:dyDescent="0.2">
      <c r="AA892" s="1"/>
      <c r="AB892" s="1"/>
      <c r="AC892" s="1"/>
      <c r="AD892" s="1"/>
      <c r="AE892" s="1"/>
      <c r="AF892" s="1" t="e">
        <f t="shared" si="303"/>
        <v>#REF!</v>
      </c>
      <c r="AG892" s="1"/>
      <c r="AH892" s="1"/>
      <c r="AI892" s="1"/>
      <c r="AJ892" s="1"/>
      <c r="AK892" s="1"/>
      <c r="AL892" s="1"/>
      <c r="AM892" s="1"/>
    </row>
    <row r="893" spans="27:39" x14ac:dyDescent="0.2">
      <c r="AA893" s="1"/>
      <c r="AB893" s="1"/>
      <c r="AC893" s="1"/>
      <c r="AD893" s="1"/>
      <c r="AE893" s="1"/>
      <c r="AF893" s="1" t="e">
        <f t="shared" si="303"/>
        <v>#REF!</v>
      </c>
      <c r="AG893" s="1"/>
      <c r="AH893" s="1"/>
      <c r="AI893" s="1"/>
      <c r="AJ893" s="1"/>
      <c r="AK893" s="1"/>
      <c r="AL893" s="1"/>
      <c r="AM893" s="1"/>
    </row>
    <row r="894" spans="27:39" x14ac:dyDescent="0.2">
      <c r="AA894" s="1"/>
      <c r="AB894" s="1"/>
      <c r="AC894" s="1"/>
      <c r="AD894" s="1"/>
      <c r="AE894" s="1"/>
      <c r="AF894" s="1" t="e">
        <f t="shared" si="303"/>
        <v>#REF!</v>
      </c>
      <c r="AG894" s="1"/>
      <c r="AH894" s="1"/>
      <c r="AI894" s="1"/>
      <c r="AJ894" s="1"/>
      <c r="AK894" s="1"/>
      <c r="AL894" s="1"/>
      <c r="AM894" s="1"/>
    </row>
    <row r="895" spans="27:39" x14ac:dyDescent="0.2">
      <c r="AA895" s="1"/>
      <c r="AB895" s="1"/>
      <c r="AC895" s="1"/>
      <c r="AD895" s="1"/>
      <c r="AE895" s="1"/>
      <c r="AF895" s="1" t="e">
        <f t="shared" si="303"/>
        <v>#REF!</v>
      </c>
      <c r="AG895" s="1"/>
      <c r="AH895" s="1"/>
      <c r="AI895" s="1"/>
      <c r="AJ895" s="1"/>
      <c r="AK895" s="1"/>
      <c r="AL895" s="1"/>
      <c r="AM895" s="1"/>
    </row>
    <row r="896" spans="27:39" x14ac:dyDescent="0.2">
      <c r="AA896" s="1"/>
      <c r="AB896" s="1"/>
      <c r="AC896" s="1"/>
      <c r="AD896" s="1"/>
      <c r="AE896" s="1"/>
      <c r="AF896" s="1" t="e">
        <f t="shared" si="303"/>
        <v>#REF!</v>
      </c>
      <c r="AG896" s="1"/>
      <c r="AH896" s="1"/>
      <c r="AI896" s="1"/>
      <c r="AJ896" s="1"/>
      <c r="AK896" s="1"/>
      <c r="AL896" s="1"/>
      <c r="AM896" s="1"/>
    </row>
    <row r="897" spans="27:39" x14ac:dyDescent="0.2">
      <c r="AA897" s="1"/>
      <c r="AB897" s="1"/>
      <c r="AC897" s="1"/>
      <c r="AD897" s="1"/>
      <c r="AE897" s="1"/>
      <c r="AF897" s="1" t="e">
        <f t="shared" si="303"/>
        <v>#REF!</v>
      </c>
      <c r="AG897" s="1"/>
      <c r="AH897" s="1"/>
      <c r="AI897" s="1"/>
      <c r="AJ897" s="1"/>
      <c r="AK897" s="1"/>
      <c r="AL897" s="1"/>
      <c r="AM897" s="1"/>
    </row>
    <row r="898" spans="27:39" x14ac:dyDescent="0.2">
      <c r="AA898" s="1"/>
      <c r="AB898" s="1"/>
      <c r="AC898" s="1"/>
      <c r="AD898" s="1"/>
      <c r="AE898" s="1"/>
      <c r="AF898" s="1" t="e">
        <f t="shared" si="303"/>
        <v>#REF!</v>
      </c>
      <c r="AG898" s="1"/>
      <c r="AH898" s="1"/>
      <c r="AI898" s="1"/>
      <c r="AJ898" s="1"/>
      <c r="AK898" s="1"/>
      <c r="AL898" s="1"/>
      <c r="AM898" s="1"/>
    </row>
    <row r="899" spans="27:39" x14ac:dyDescent="0.2">
      <c r="AA899" s="1"/>
      <c r="AB899" s="1"/>
      <c r="AC899" s="1"/>
      <c r="AD899" s="1"/>
      <c r="AE899" s="1"/>
      <c r="AF899" s="1" t="e">
        <f t="shared" si="303"/>
        <v>#REF!</v>
      </c>
      <c r="AG899" s="1"/>
      <c r="AH899" s="1"/>
      <c r="AI899" s="1"/>
      <c r="AJ899" s="1"/>
      <c r="AK899" s="1"/>
      <c r="AL899" s="1"/>
      <c r="AM899" s="1"/>
    </row>
    <row r="900" spans="27:39" x14ac:dyDescent="0.2">
      <c r="AA900" s="1"/>
      <c r="AB900" s="1"/>
      <c r="AC900" s="1"/>
      <c r="AD900" s="1"/>
      <c r="AE900" s="1"/>
      <c r="AF900" s="1" t="e">
        <f t="shared" si="303"/>
        <v>#REF!</v>
      </c>
      <c r="AG900" s="1"/>
      <c r="AH900" s="1"/>
      <c r="AI900" s="1"/>
      <c r="AJ900" s="1"/>
      <c r="AK900" s="1"/>
      <c r="AL900" s="1"/>
      <c r="AM900" s="1"/>
    </row>
    <row r="901" spans="27:39" x14ac:dyDescent="0.2">
      <c r="AA901" s="1"/>
      <c r="AB901" s="1"/>
      <c r="AC901" s="1"/>
      <c r="AD901" s="1"/>
      <c r="AE901" s="1"/>
      <c r="AF901" s="1" t="e">
        <f t="shared" si="303"/>
        <v>#REF!</v>
      </c>
      <c r="AG901" s="1"/>
      <c r="AH901" s="1"/>
      <c r="AI901" s="1"/>
      <c r="AJ901" s="1"/>
      <c r="AK901" s="1"/>
      <c r="AL901" s="1"/>
      <c r="AM901" s="1"/>
    </row>
    <row r="902" spans="27:39" x14ac:dyDescent="0.2">
      <c r="AA902" s="1"/>
      <c r="AB902" s="1"/>
      <c r="AC902" s="1"/>
      <c r="AD902" s="1"/>
      <c r="AE902" s="1"/>
      <c r="AF902" s="1" t="e">
        <f t="shared" si="303"/>
        <v>#REF!</v>
      </c>
      <c r="AG902" s="1"/>
      <c r="AH902" s="1"/>
      <c r="AI902" s="1"/>
      <c r="AJ902" s="1"/>
      <c r="AK902" s="1"/>
      <c r="AL902" s="1"/>
      <c r="AM902" s="1"/>
    </row>
    <row r="903" spans="27:39" x14ac:dyDescent="0.2">
      <c r="AA903" s="1"/>
      <c r="AB903" s="1"/>
      <c r="AC903" s="1"/>
      <c r="AD903" s="1"/>
      <c r="AE903" s="1"/>
      <c r="AF903" s="1" t="e">
        <f t="shared" si="303"/>
        <v>#REF!</v>
      </c>
      <c r="AG903" s="1"/>
      <c r="AH903" s="1"/>
      <c r="AI903" s="1"/>
      <c r="AJ903" s="1"/>
      <c r="AK903" s="1"/>
      <c r="AL903" s="1"/>
      <c r="AM903" s="1"/>
    </row>
    <row r="904" spans="27:39" x14ac:dyDescent="0.2">
      <c r="AA904" s="1"/>
      <c r="AB904" s="1"/>
      <c r="AC904" s="1"/>
      <c r="AD904" s="1"/>
      <c r="AE904" s="1"/>
      <c r="AF904" s="1" t="e">
        <f t="shared" ref="AF904:AF967" si="304">AF903+1</f>
        <v>#REF!</v>
      </c>
      <c r="AG904" s="1"/>
      <c r="AH904" s="1"/>
      <c r="AI904" s="1"/>
      <c r="AJ904" s="1"/>
      <c r="AK904" s="1"/>
      <c r="AL904" s="1"/>
      <c r="AM904" s="1"/>
    </row>
    <row r="905" spans="27:39" x14ac:dyDescent="0.2">
      <c r="AA905" s="1"/>
      <c r="AB905" s="1"/>
      <c r="AC905" s="1"/>
      <c r="AD905" s="1"/>
      <c r="AE905" s="1"/>
      <c r="AF905" s="1" t="e">
        <f t="shared" si="304"/>
        <v>#REF!</v>
      </c>
      <c r="AG905" s="1"/>
      <c r="AH905" s="1"/>
      <c r="AI905" s="1"/>
      <c r="AJ905" s="1"/>
      <c r="AK905" s="1"/>
      <c r="AL905" s="1"/>
      <c r="AM905" s="1"/>
    </row>
    <row r="906" spans="27:39" x14ac:dyDescent="0.2">
      <c r="AA906" s="1"/>
      <c r="AB906" s="1"/>
      <c r="AC906" s="1"/>
      <c r="AD906" s="1"/>
      <c r="AE906" s="1"/>
      <c r="AF906" s="1" t="e">
        <f t="shared" si="304"/>
        <v>#REF!</v>
      </c>
      <c r="AG906" s="1"/>
      <c r="AH906" s="1"/>
      <c r="AI906" s="1"/>
      <c r="AJ906" s="1"/>
      <c r="AK906" s="1"/>
      <c r="AL906" s="1"/>
      <c r="AM906" s="1"/>
    </row>
    <row r="907" spans="27:39" x14ac:dyDescent="0.2">
      <c r="AA907" s="1"/>
      <c r="AB907" s="1"/>
      <c r="AC907" s="1"/>
      <c r="AD907" s="1"/>
      <c r="AE907" s="1"/>
      <c r="AF907" s="1" t="e">
        <f t="shared" si="304"/>
        <v>#REF!</v>
      </c>
      <c r="AG907" s="1"/>
      <c r="AH907" s="1"/>
      <c r="AI907" s="1"/>
      <c r="AJ907" s="1"/>
      <c r="AK907" s="1"/>
      <c r="AL907" s="1"/>
      <c r="AM907" s="1"/>
    </row>
    <row r="908" spans="27:39" x14ac:dyDescent="0.2">
      <c r="AA908" s="1"/>
      <c r="AB908" s="1"/>
      <c r="AC908" s="1"/>
      <c r="AD908" s="1"/>
      <c r="AE908" s="1"/>
      <c r="AF908" s="1" t="e">
        <f t="shared" si="304"/>
        <v>#REF!</v>
      </c>
      <c r="AG908" s="1"/>
      <c r="AH908" s="1"/>
      <c r="AI908" s="1"/>
      <c r="AJ908" s="1"/>
      <c r="AK908" s="1"/>
      <c r="AL908" s="1"/>
      <c r="AM908" s="1"/>
    </row>
    <row r="909" spans="27:39" x14ac:dyDescent="0.2">
      <c r="AA909" s="1"/>
      <c r="AB909" s="1"/>
      <c r="AC909" s="1"/>
      <c r="AD909" s="1"/>
      <c r="AE909" s="1"/>
      <c r="AF909" s="1" t="e">
        <f t="shared" si="304"/>
        <v>#REF!</v>
      </c>
      <c r="AG909" s="1"/>
      <c r="AH909" s="1"/>
      <c r="AI909" s="1"/>
      <c r="AJ909" s="1"/>
      <c r="AK909" s="1"/>
      <c r="AL909" s="1"/>
      <c r="AM909" s="1"/>
    </row>
    <row r="910" spans="27:39" x14ac:dyDescent="0.2">
      <c r="AA910" s="1"/>
      <c r="AB910" s="1"/>
      <c r="AC910" s="1"/>
      <c r="AD910" s="1"/>
      <c r="AE910" s="1"/>
      <c r="AF910" s="1" t="e">
        <f t="shared" si="304"/>
        <v>#REF!</v>
      </c>
      <c r="AG910" s="1"/>
      <c r="AH910" s="1"/>
      <c r="AI910" s="1"/>
      <c r="AJ910" s="1"/>
      <c r="AK910" s="1"/>
      <c r="AL910" s="1"/>
      <c r="AM910" s="1"/>
    </row>
    <row r="911" spans="27:39" x14ac:dyDescent="0.2">
      <c r="AA911" s="1"/>
      <c r="AB911" s="1"/>
      <c r="AC911" s="1"/>
      <c r="AD911" s="1"/>
      <c r="AE911" s="1"/>
      <c r="AF911" s="1" t="e">
        <f t="shared" si="304"/>
        <v>#REF!</v>
      </c>
      <c r="AG911" s="1"/>
      <c r="AH911" s="1"/>
      <c r="AI911" s="1"/>
      <c r="AJ911" s="1"/>
      <c r="AK911" s="1"/>
      <c r="AL911" s="1"/>
      <c r="AM911" s="1"/>
    </row>
    <row r="912" spans="27:39" x14ac:dyDescent="0.2">
      <c r="AA912" s="1"/>
      <c r="AB912" s="1"/>
      <c r="AC912" s="1"/>
      <c r="AD912" s="1"/>
      <c r="AE912" s="1"/>
      <c r="AF912" s="1" t="e">
        <f t="shared" si="304"/>
        <v>#REF!</v>
      </c>
      <c r="AG912" s="1"/>
      <c r="AH912" s="1"/>
      <c r="AI912" s="1"/>
      <c r="AJ912" s="1"/>
      <c r="AK912" s="1"/>
      <c r="AL912" s="1"/>
      <c r="AM912" s="1"/>
    </row>
    <row r="913" spans="27:39" x14ac:dyDescent="0.2">
      <c r="AA913" s="1"/>
      <c r="AB913" s="1"/>
      <c r="AC913" s="1"/>
      <c r="AD913" s="1"/>
      <c r="AE913" s="1"/>
      <c r="AF913" s="1" t="e">
        <f t="shared" si="304"/>
        <v>#REF!</v>
      </c>
      <c r="AG913" s="1"/>
      <c r="AH913" s="1"/>
      <c r="AI913" s="1"/>
      <c r="AJ913" s="1"/>
      <c r="AK913" s="1"/>
      <c r="AL913" s="1"/>
      <c r="AM913" s="1"/>
    </row>
    <row r="914" spans="27:39" x14ac:dyDescent="0.2">
      <c r="AA914" s="1"/>
      <c r="AB914" s="1"/>
      <c r="AC914" s="1"/>
      <c r="AD914" s="1"/>
      <c r="AE914" s="1"/>
      <c r="AF914" s="1" t="e">
        <f t="shared" si="304"/>
        <v>#REF!</v>
      </c>
      <c r="AG914" s="1"/>
      <c r="AH914" s="1"/>
      <c r="AI914" s="1"/>
      <c r="AJ914" s="1"/>
      <c r="AK914" s="1"/>
      <c r="AL914" s="1"/>
      <c r="AM914" s="1"/>
    </row>
    <row r="915" spans="27:39" x14ac:dyDescent="0.2">
      <c r="AA915" s="1"/>
      <c r="AB915" s="1"/>
      <c r="AC915" s="1"/>
      <c r="AD915" s="1"/>
      <c r="AE915" s="1"/>
      <c r="AF915" s="1" t="e">
        <f t="shared" si="304"/>
        <v>#REF!</v>
      </c>
      <c r="AG915" s="1"/>
      <c r="AH915" s="1"/>
      <c r="AI915" s="1"/>
      <c r="AJ915" s="1"/>
      <c r="AK915" s="1"/>
      <c r="AL915" s="1"/>
      <c r="AM915" s="1"/>
    </row>
    <row r="916" spans="27:39" x14ac:dyDescent="0.2">
      <c r="AA916" s="1"/>
      <c r="AB916" s="1"/>
      <c r="AC916" s="1"/>
      <c r="AD916" s="1"/>
      <c r="AE916" s="1"/>
      <c r="AF916" s="1" t="e">
        <f t="shared" si="304"/>
        <v>#REF!</v>
      </c>
      <c r="AG916" s="1"/>
      <c r="AH916" s="1"/>
      <c r="AI916" s="1"/>
      <c r="AJ916" s="1"/>
      <c r="AK916" s="1"/>
      <c r="AL916" s="1"/>
      <c r="AM916" s="1"/>
    </row>
    <row r="917" spans="27:39" x14ac:dyDescent="0.2">
      <c r="AA917" s="1"/>
      <c r="AB917" s="1"/>
      <c r="AC917" s="1"/>
      <c r="AD917" s="1"/>
      <c r="AE917" s="1"/>
      <c r="AF917" s="1" t="e">
        <f t="shared" si="304"/>
        <v>#REF!</v>
      </c>
      <c r="AG917" s="1"/>
      <c r="AH917" s="1"/>
      <c r="AI917" s="1"/>
      <c r="AJ917" s="1"/>
      <c r="AK917" s="1"/>
      <c r="AL917" s="1"/>
      <c r="AM917" s="1"/>
    </row>
    <row r="918" spans="27:39" x14ac:dyDescent="0.2">
      <c r="AA918" s="1"/>
      <c r="AB918" s="1"/>
      <c r="AC918" s="1"/>
      <c r="AD918" s="1"/>
      <c r="AE918" s="1"/>
      <c r="AF918" s="1" t="e">
        <f t="shared" si="304"/>
        <v>#REF!</v>
      </c>
      <c r="AG918" s="1"/>
      <c r="AH918" s="1"/>
      <c r="AI918" s="1"/>
      <c r="AJ918" s="1"/>
      <c r="AK918" s="1"/>
      <c r="AL918" s="1"/>
      <c r="AM918" s="1"/>
    </row>
    <row r="919" spans="27:39" x14ac:dyDescent="0.2">
      <c r="AA919" s="1"/>
      <c r="AB919" s="1"/>
      <c r="AC919" s="1"/>
      <c r="AD919" s="1"/>
      <c r="AE919" s="1"/>
      <c r="AF919" s="1" t="e">
        <f t="shared" si="304"/>
        <v>#REF!</v>
      </c>
      <c r="AG919" s="1"/>
      <c r="AH919" s="1"/>
      <c r="AI919" s="1"/>
      <c r="AJ919" s="1"/>
      <c r="AK919" s="1"/>
      <c r="AL919" s="1"/>
      <c r="AM919" s="1"/>
    </row>
    <row r="920" spans="27:39" x14ac:dyDescent="0.2">
      <c r="AA920" s="1"/>
      <c r="AB920" s="1"/>
      <c r="AC920" s="1"/>
      <c r="AD920" s="1"/>
      <c r="AE920" s="1"/>
      <c r="AF920" s="1" t="e">
        <f t="shared" si="304"/>
        <v>#REF!</v>
      </c>
      <c r="AG920" s="1"/>
      <c r="AH920" s="1"/>
      <c r="AI920" s="1"/>
      <c r="AJ920" s="1"/>
      <c r="AK920" s="1"/>
      <c r="AL920" s="1"/>
      <c r="AM920" s="1"/>
    </row>
    <row r="921" spans="27:39" x14ac:dyDescent="0.2">
      <c r="AA921" s="1"/>
      <c r="AB921" s="1"/>
      <c r="AC921" s="1"/>
      <c r="AD921" s="1"/>
      <c r="AE921" s="1"/>
      <c r="AF921" s="1" t="e">
        <f t="shared" si="304"/>
        <v>#REF!</v>
      </c>
      <c r="AG921" s="1"/>
      <c r="AH921" s="1"/>
      <c r="AI921" s="1"/>
      <c r="AJ921" s="1"/>
      <c r="AK921" s="1"/>
      <c r="AL921" s="1"/>
      <c r="AM921" s="1"/>
    </row>
    <row r="922" spans="27:39" x14ac:dyDescent="0.2">
      <c r="AA922" s="1"/>
      <c r="AB922" s="1"/>
      <c r="AC922" s="1"/>
      <c r="AD922" s="1"/>
      <c r="AE922" s="1"/>
      <c r="AF922" s="1" t="e">
        <f t="shared" si="304"/>
        <v>#REF!</v>
      </c>
      <c r="AG922" s="1"/>
      <c r="AH922" s="1"/>
      <c r="AI922" s="1"/>
      <c r="AJ922" s="1"/>
      <c r="AK922" s="1"/>
      <c r="AL922" s="1"/>
      <c r="AM922" s="1"/>
    </row>
    <row r="923" spans="27:39" x14ac:dyDescent="0.2">
      <c r="AA923" s="1"/>
      <c r="AB923" s="1"/>
      <c r="AC923" s="1"/>
      <c r="AD923" s="1"/>
      <c r="AE923" s="1"/>
      <c r="AF923" s="1" t="e">
        <f t="shared" si="304"/>
        <v>#REF!</v>
      </c>
      <c r="AG923" s="1"/>
      <c r="AH923" s="1"/>
      <c r="AI923" s="1"/>
      <c r="AJ923" s="1"/>
      <c r="AK923" s="1"/>
      <c r="AL923" s="1"/>
      <c r="AM923" s="1"/>
    </row>
    <row r="924" spans="27:39" x14ac:dyDescent="0.2">
      <c r="AA924" s="1"/>
      <c r="AB924" s="1"/>
      <c r="AC924" s="1"/>
      <c r="AD924" s="1"/>
      <c r="AE924" s="1"/>
      <c r="AF924" s="1" t="e">
        <f t="shared" si="304"/>
        <v>#REF!</v>
      </c>
      <c r="AG924" s="1"/>
      <c r="AH924" s="1"/>
      <c r="AI924" s="1"/>
      <c r="AJ924" s="1"/>
      <c r="AK924" s="1"/>
      <c r="AL924" s="1"/>
      <c r="AM924" s="1"/>
    </row>
    <row r="925" spans="27:39" x14ac:dyDescent="0.2">
      <c r="AA925" s="1"/>
      <c r="AB925" s="1"/>
      <c r="AC925" s="1"/>
      <c r="AD925" s="1"/>
      <c r="AE925" s="1"/>
      <c r="AF925" s="1" t="e">
        <f t="shared" si="304"/>
        <v>#REF!</v>
      </c>
      <c r="AG925" s="1"/>
      <c r="AH925" s="1"/>
      <c r="AI925" s="1"/>
      <c r="AJ925" s="1"/>
      <c r="AK925" s="1"/>
      <c r="AL925" s="1"/>
      <c r="AM925" s="1"/>
    </row>
    <row r="926" spans="27:39" x14ac:dyDescent="0.2">
      <c r="AA926" s="1"/>
      <c r="AB926" s="1"/>
      <c r="AC926" s="1"/>
      <c r="AD926" s="1"/>
      <c r="AE926" s="1"/>
      <c r="AF926" s="1" t="e">
        <f t="shared" si="304"/>
        <v>#REF!</v>
      </c>
      <c r="AG926" s="1"/>
      <c r="AH926" s="1"/>
      <c r="AI926" s="1"/>
      <c r="AJ926" s="1"/>
      <c r="AK926" s="1"/>
      <c r="AL926" s="1"/>
      <c r="AM926" s="1"/>
    </row>
    <row r="927" spans="27:39" x14ac:dyDescent="0.2">
      <c r="AA927" s="1"/>
      <c r="AB927" s="1"/>
      <c r="AC927" s="1"/>
      <c r="AD927" s="1"/>
      <c r="AE927" s="1"/>
      <c r="AF927" s="1" t="e">
        <f t="shared" si="304"/>
        <v>#REF!</v>
      </c>
      <c r="AG927" s="1"/>
      <c r="AH927" s="1"/>
      <c r="AI927" s="1"/>
      <c r="AJ927" s="1"/>
      <c r="AK927" s="1"/>
      <c r="AL927" s="1"/>
      <c r="AM927" s="1"/>
    </row>
    <row r="928" spans="27:39" x14ac:dyDescent="0.2">
      <c r="AA928" s="1"/>
      <c r="AB928" s="1"/>
      <c r="AC928" s="1"/>
      <c r="AD928" s="1"/>
      <c r="AE928" s="1"/>
      <c r="AF928" s="1" t="e">
        <f t="shared" si="304"/>
        <v>#REF!</v>
      </c>
      <c r="AG928" s="1"/>
      <c r="AH928" s="1"/>
      <c r="AI928" s="1"/>
      <c r="AJ928" s="1"/>
      <c r="AK928" s="1"/>
      <c r="AL928" s="1"/>
      <c r="AM928" s="1"/>
    </row>
    <row r="929" spans="27:39" x14ac:dyDescent="0.2">
      <c r="AA929" s="1"/>
      <c r="AB929" s="1"/>
      <c r="AC929" s="1"/>
      <c r="AD929" s="1"/>
      <c r="AE929" s="1"/>
      <c r="AF929" s="1" t="e">
        <f t="shared" si="304"/>
        <v>#REF!</v>
      </c>
      <c r="AG929" s="1"/>
      <c r="AH929" s="1"/>
      <c r="AI929" s="1"/>
      <c r="AJ929" s="1"/>
      <c r="AK929" s="1"/>
      <c r="AL929" s="1"/>
      <c r="AM929" s="1"/>
    </row>
    <row r="930" spans="27:39" x14ac:dyDescent="0.2">
      <c r="AA930" s="1"/>
      <c r="AB930" s="1"/>
      <c r="AC930" s="1"/>
      <c r="AD930" s="1"/>
      <c r="AE930" s="1"/>
      <c r="AF930" s="1" t="e">
        <f t="shared" si="304"/>
        <v>#REF!</v>
      </c>
      <c r="AG930" s="1"/>
      <c r="AH930" s="1"/>
      <c r="AI930" s="1"/>
      <c r="AJ930" s="1"/>
      <c r="AK930" s="1"/>
      <c r="AL930" s="1"/>
      <c r="AM930" s="1"/>
    </row>
    <row r="931" spans="27:39" x14ac:dyDescent="0.2">
      <c r="AA931" s="1"/>
      <c r="AB931" s="1"/>
      <c r="AC931" s="1"/>
      <c r="AD931" s="1"/>
      <c r="AE931" s="1"/>
      <c r="AF931" s="1" t="e">
        <f t="shared" si="304"/>
        <v>#REF!</v>
      </c>
      <c r="AG931" s="1"/>
      <c r="AH931" s="1"/>
      <c r="AI931" s="1"/>
      <c r="AJ931" s="1"/>
      <c r="AK931" s="1"/>
      <c r="AL931" s="1"/>
      <c r="AM931" s="1"/>
    </row>
    <row r="932" spans="27:39" x14ac:dyDescent="0.2">
      <c r="AA932" s="1"/>
      <c r="AB932" s="1"/>
      <c r="AC932" s="1"/>
      <c r="AD932" s="1"/>
      <c r="AE932" s="1"/>
      <c r="AF932" s="1" t="e">
        <f t="shared" si="304"/>
        <v>#REF!</v>
      </c>
      <c r="AG932" s="1"/>
      <c r="AH932" s="1"/>
      <c r="AI932" s="1"/>
      <c r="AJ932" s="1"/>
      <c r="AK932" s="1"/>
      <c r="AL932" s="1"/>
      <c r="AM932" s="1"/>
    </row>
    <row r="933" spans="27:39" x14ac:dyDescent="0.2">
      <c r="AA933" s="1"/>
      <c r="AB933" s="1"/>
      <c r="AC933" s="1"/>
      <c r="AD933" s="1"/>
      <c r="AE933" s="1"/>
      <c r="AF933" s="1" t="e">
        <f t="shared" si="304"/>
        <v>#REF!</v>
      </c>
      <c r="AG933" s="1"/>
      <c r="AH933" s="1"/>
      <c r="AI933" s="1"/>
      <c r="AJ933" s="1"/>
      <c r="AK933" s="1"/>
      <c r="AL933" s="1"/>
      <c r="AM933" s="1"/>
    </row>
    <row r="934" spans="27:39" x14ac:dyDescent="0.2">
      <c r="AA934" s="1"/>
      <c r="AB934" s="1"/>
      <c r="AC934" s="1"/>
      <c r="AD934" s="1"/>
      <c r="AE934" s="1"/>
      <c r="AF934" s="1" t="e">
        <f t="shared" si="304"/>
        <v>#REF!</v>
      </c>
      <c r="AG934" s="1"/>
      <c r="AH934" s="1"/>
      <c r="AI934" s="1"/>
      <c r="AJ934" s="1"/>
      <c r="AK934" s="1"/>
      <c r="AL934" s="1"/>
      <c r="AM934" s="1"/>
    </row>
    <row r="935" spans="27:39" x14ac:dyDescent="0.2">
      <c r="AA935" s="1"/>
      <c r="AB935" s="1"/>
      <c r="AC935" s="1"/>
      <c r="AD935" s="1"/>
      <c r="AE935" s="1"/>
      <c r="AF935" s="1" t="e">
        <f t="shared" si="304"/>
        <v>#REF!</v>
      </c>
      <c r="AG935" s="1"/>
      <c r="AH935" s="1"/>
      <c r="AI935" s="1"/>
      <c r="AJ935" s="1"/>
      <c r="AK935" s="1"/>
      <c r="AL935" s="1"/>
      <c r="AM935" s="1"/>
    </row>
    <row r="936" spans="27:39" x14ac:dyDescent="0.2">
      <c r="AA936" s="1"/>
      <c r="AB936" s="1"/>
      <c r="AC936" s="1"/>
      <c r="AD936" s="1"/>
      <c r="AE936" s="1"/>
      <c r="AF936" s="1" t="e">
        <f t="shared" si="304"/>
        <v>#REF!</v>
      </c>
      <c r="AG936" s="1"/>
      <c r="AH936" s="1"/>
      <c r="AI936" s="1"/>
      <c r="AJ936" s="1"/>
      <c r="AK936" s="1"/>
      <c r="AL936" s="1"/>
      <c r="AM936" s="1"/>
    </row>
    <row r="937" spans="27:39" x14ac:dyDescent="0.2">
      <c r="AA937" s="1"/>
      <c r="AB937" s="1"/>
      <c r="AC937" s="1"/>
      <c r="AD937" s="1"/>
      <c r="AE937" s="1"/>
      <c r="AF937" s="1" t="e">
        <f t="shared" si="304"/>
        <v>#REF!</v>
      </c>
      <c r="AG937" s="1"/>
      <c r="AH937" s="1"/>
      <c r="AI937" s="1"/>
      <c r="AJ937" s="1"/>
      <c r="AK937" s="1"/>
      <c r="AL937" s="1"/>
      <c r="AM937" s="1"/>
    </row>
    <row r="938" spans="27:39" x14ac:dyDescent="0.2">
      <c r="AA938" s="1"/>
      <c r="AB938" s="1"/>
      <c r="AC938" s="1"/>
      <c r="AD938" s="1"/>
      <c r="AE938" s="1"/>
      <c r="AF938" s="1" t="e">
        <f t="shared" si="304"/>
        <v>#REF!</v>
      </c>
      <c r="AG938" s="1"/>
      <c r="AH938" s="1"/>
      <c r="AI938" s="1"/>
      <c r="AJ938" s="1"/>
      <c r="AK938" s="1"/>
      <c r="AL938" s="1"/>
      <c r="AM938" s="1"/>
    </row>
    <row r="939" spans="27:39" x14ac:dyDescent="0.2">
      <c r="AA939" s="1"/>
      <c r="AB939" s="1"/>
      <c r="AC939" s="1"/>
      <c r="AD939" s="1"/>
      <c r="AE939" s="1"/>
      <c r="AF939" s="1" t="e">
        <f t="shared" si="304"/>
        <v>#REF!</v>
      </c>
      <c r="AG939" s="1"/>
      <c r="AH939" s="1"/>
      <c r="AI939" s="1"/>
      <c r="AJ939" s="1"/>
      <c r="AK939" s="1"/>
      <c r="AL939" s="1"/>
      <c r="AM939" s="1"/>
    </row>
    <row r="940" spans="27:39" x14ac:dyDescent="0.2">
      <c r="AA940" s="1"/>
      <c r="AB940" s="1"/>
      <c r="AC940" s="1"/>
      <c r="AD940" s="1"/>
      <c r="AE940" s="1"/>
      <c r="AF940" s="1" t="e">
        <f t="shared" si="304"/>
        <v>#REF!</v>
      </c>
      <c r="AG940" s="1"/>
      <c r="AH940" s="1"/>
      <c r="AI940" s="1"/>
      <c r="AJ940" s="1"/>
      <c r="AK940" s="1"/>
      <c r="AL940" s="1"/>
      <c r="AM940" s="1"/>
    </row>
    <row r="941" spans="27:39" x14ac:dyDescent="0.2">
      <c r="AA941" s="1"/>
      <c r="AB941" s="1"/>
      <c r="AC941" s="1"/>
      <c r="AD941" s="1"/>
      <c r="AE941" s="1"/>
      <c r="AF941" s="1" t="e">
        <f t="shared" si="304"/>
        <v>#REF!</v>
      </c>
      <c r="AG941" s="1"/>
      <c r="AH941" s="1"/>
      <c r="AI941" s="1"/>
      <c r="AJ941" s="1"/>
      <c r="AK941" s="1"/>
      <c r="AL941" s="1"/>
      <c r="AM941" s="1"/>
    </row>
    <row r="942" spans="27:39" x14ac:dyDescent="0.2">
      <c r="AA942" s="1"/>
      <c r="AB942" s="1"/>
      <c r="AC942" s="1"/>
      <c r="AD942" s="1"/>
      <c r="AE942" s="1"/>
      <c r="AF942" s="1" t="e">
        <f t="shared" si="304"/>
        <v>#REF!</v>
      </c>
      <c r="AG942" s="1"/>
      <c r="AH942" s="1"/>
      <c r="AI942" s="1"/>
      <c r="AJ942" s="1"/>
      <c r="AK942" s="1"/>
      <c r="AL942" s="1"/>
      <c r="AM942" s="1"/>
    </row>
    <row r="943" spans="27:39" x14ac:dyDescent="0.2">
      <c r="AA943" s="1"/>
      <c r="AB943" s="1"/>
      <c r="AC943" s="1"/>
      <c r="AD943" s="1"/>
      <c r="AE943" s="1"/>
      <c r="AF943" s="1" t="e">
        <f t="shared" si="304"/>
        <v>#REF!</v>
      </c>
      <c r="AG943" s="1"/>
      <c r="AH943" s="1"/>
      <c r="AI943" s="1"/>
      <c r="AJ943" s="1"/>
      <c r="AK943" s="1"/>
      <c r="AL943" s="1"/>
      <c r="AM943" s="1"/>
    </row>
    <row r="944" spans="27:39" x14ac:dyDescent="0.2">
      <c r="AA944" s="1"/>
      <c r="AB944" s="1"/>
      <c r="AC944" s="1"/>
      <c r="AD944" s="1"/>
      <c r="AE944" s="1"/>
      <c r="AF944" s="1" t="e">
        <f t="shared" si="304"/>
        <v>#REF!</v>
      </c>
      <c r="AG944" s="1"/>
      <c r="AH944" s="1"/>
      <c r="AI944" s="1"/>
      <c r="AJ944" s="1"/>
      <c r="AK944" s="1"/>
      <c r="AL944" s="1"/>
      <c r="AM944" s="1"/>
    </row>
    <row r="945" spans="27:39" x14ac:dyDescent="0.2">
      <c r="AA945" s="1"/>
      <c r="AB945" s="1"/>
      <c r="AC945" s="1"/>
      <c r="AD945" s="1"/>
      <c r="AE945" s="1"/>
      <c r="AF945" s="1" t="e">
        <f t="shared" si="304"/>
        <v>#REF!</v>
      </c>
      <c r="AG945" s="1"/>
      <c r="AH945" s="1"/>
      <c r="AI945" s="1"/>
      <c r="AJ945" s="1"/>
      <c r="AK945" s="1"/>
      <c r="AL945" s="1"/>
      <c r="AM945" s="1"/>
    </row>
    <row r="946" spans="27:39" x14ac:dyDescent="0.2">
      <c r="AA946" s="1"/>
      <c r="AB946" s="1"/>
      <c r="AC946" s="1"/>
      <c r="AD946" s="1"/>
      <c r="AE946" s="1"/>
      <c r="AF946" s="1" t="e">
        <f t="shared" si="304"/>
        <v>#REF!</v>
      </c>
      <c r="AG946" s="1"/>
      <c r="AH946" s="1"/>
      <c r="AI946" s="1"/>
      <c r="AJ946" s="1"/>
      <c r="AK946" s="1"/>
      <c r="AL946" s="1"/>
      <c r="AM946" s="1"/>
    </row>
    <row r="947" spans="27:39" x14ac:dyDescent="0.2">
      <c r="AA947" s="1"/>
      <c r="AB947" s="1"/>
      <c r="AC947" s="1"/>
      <c r="AD947" s="1"/>
      <c r="AE947" s="1"/>
      <c r="AF947" s="1" t="e">
        <f t="shared" si="304"/>
        <v>#REF!</v>
      </c>
      <c r="AG947" s="1"/>
      <c r="AH947" s="1"/>
      <c r="AI947" s="1"/>
      <c r="AJ947" s="1"/>
      <c r="AK947" s="1"/>
      <c r="AL947" s="1"/>
      <c r="AM947" s="1"/>
    </row>
    <row r="948" spans="27:39" x14ac:dyDescent="0.2">
      <c r="AA948" s="1"/>
      <c r="AB948" s="1"/>
      <c r="AC948" s="1"/>
      <c r="AD948" s="1"/>
      <c r="AE948" s="1"/>
      <c r="AF948" s="1" t="e">
        <f t="shared" si="304"/>
        <v>#REF!</v>
      </c>
      <c r="AG948" s="1"/>
      <c r="AH948" s="1"/>
      <c r="AI948" s="1"/>
      <c r="AJ948" s="1"/>
      <c r="AK948" s="1"/>
      <c r="AL948" s="1"/>
      <c r="AM948" s="1"/>
    </row>
    <row r="949" spans="27:39" x14ac:dyDescent="0.2">
      <c r="AA949" s="1"/>
      <c r="AB949" s="1"/>
      <c r="AC949" s="1"/>
      <c r="AD949" s="1"/>
      <c r="AE949" s="1"/>
      <c r="AF949" s="1" t="e">
        <f t="shared" si="304"/>
        <v>#REF!</v>
      </c>
      <c r="AG949" s="1"/>
      <c r="AH949" s="1"/>
      <c r="AI949" s="1"/>
      <c r="AJ949" s="1"/>
      <c r="AK949" s="1"/>
      <c r="AL949" s="1"/>
      <c r="AM949" s="1"/>
    </row>
    <row r="950" spans="27:39" x14ac:dyDescent="0.2">
      <c r="AA950" s="1"/>
      <c r="AB950" s="1"/>
      <c r="AC950" s="1"/>
      <c r="AD950" s="1"/>
      <c r="AE950" s="1"/>
      <c r="AF950" s="1" t="e">
        <f t="shared" si="304"/>
        <v>#REF!</v>
      </c>
      <c r="AG950" s="1"/>
      <c r="AH950" s="1"/>
      <c r="AI950" s="1"/>
      <c r="AJ950" s="1"/>
      <c r="AK950" s="1"/>
      <c r="AL950" s="1"/>
      <c r="AM950" s="1"/>
    </row>
    <row r="951" spans="27:39" x14ac:dyDescent="0.2">
      <c r="AA951" s="1"/>
      <c r="AB951" s="1"/>
      <c r="AC951" s="1"/>
      <c r="AD951" s="1"/>
      <c r="AE951" s="1"/>
      <c r="AF951" s="1" t="e">
        <f t="shared" si="304"/>
        <v>#REF!</v>
      </c>
      <c r="AG951" s="1"/>
      <c r="AH951" s="1"/>
      <c r="AI951" s="1"/>
      <c r="AJ951" s="1"/>
      <c r="AK951" s="1"/>
      <c r="AL951" s="1"/>
      <c r="AM951" s="1"/>
    </row>
    <row r="952" spans="27:39" x14ac:dyDescent="0.2">
      <c r="AA952" s="1"/>
      <c r="AB952" s="1"/>
      <c r="AC952" s="1"/>
      <c r="AD952" s="1"/>
      <c r="AE952" s="1"/>
      <c r="AF952" s="1" t="e">
        <f t="shared" si="304"/>
        <v>#REF!</v>
      </c>
      <c r="AG952" s="1"/>
      <c r="AH952" s="1"/>
      <c r="AI952" s="1"/>
      <c r="AJ952" s="1"/>
      <c r="AK952" s="1"/>
      <c r="AL952" s="1"/>
      <c r="AM952" s="1"/>
    </row>
    <row r="953" spans="27:39" x14ac:dyDescent="0.2">
      <c r="AA953" s="1"/>
      <c r="AB953" s="1"/>
      <c r="AC953" s="1"/>
      <c r="AD953" s="1"/>
      <c r="AE953" s="1"/>
      <c r="AF953" s="1" t="e">
        <f t="shared" si="304"/>
        <v>#REF!</v>
      </c>
      <c r="AG953" s="1"/>
      <c r="AH953" s="1"/>
      <c r="AI953" s="1"/>
      <c r="AJ953" s="1"/>
      <c r="AK953" s="1"/>
      <c r="AL953" s="1"/>
      <c r="AM953" s="1"/>
    </row>
    <row r="954" spans="27:39" x14ac:dyDescent="0.2">
      <c r="AA954" s="1"/>
      <c r="AB954" s="1"/>
      <c r="AC954" s="1"/>
      <c r="AD954" s="1"/>
      <c r="AE954" s="1"/>
      <c r="AF954" s="1" t="e">
        <f t="shared" si="304"/>
        <v>#REF!</v>
      </c>
      <c r="AG954" s="1"/>
      <c r="AH954" s="1"/>
      <c r="AI954" s="1"/>
      <c r="AJ954" s="1"/>
      <c r="AK954" s="1"/>
      <c r="AL954" s="1"/>
      <c r="AM954" s="1"/>
    </row>
    <row r="955" spans="27:39" x14ac:dyDescent="0.2">
      <c r="AA955" s="1"/>
      <c r="AB955" s="1"/>
      <c r="AC955" s="1"/>
      <c r="AD955" s="1"/>
      <c r="AE955" s="1"/>
      <c r="AF955" s="1" t="e">
        <f t="shared" si="304"/>
        <v>#REF!</v>
      </c>
      <c r="AG955" s="1"/>
      <c r="AH955" s="1"/>
      <c r="AI955" s="1"/>
      <c r="AJ955" s="1"/>
      <c r="AK955" s="1"/>
      <c r="AL955" s="1"/>
      <c r="AM955" s="1"/>
    </row>
    <row r="956" spans="27:39" x14ac:dyDescent="0.2">
      <c r="AA956" s="1"/>
      <c r="AB956" s="1"/>
      <c r="AC956" s="1"/>
      <c r="AD956" s="1"/>
      <c r="AE956" s="1"/>
      <c r="AF956" s="1" t="e">
        <f t="shared" si="304"/>
        <v>#REF!</v>
      </c>
      <c r="AG956" s="1"/>
      <c r="AH956" s="1"/>
      <c r="AI956" s="1"/>
      <c r="AJ956" s="1"/>
      <c r="AK956" s="1"/>
      <c r="AL956" s="1"/>
      <c r="AM956" s="1"/>
    </row>
    <row r="957" spans="27:39" x14ac:dyDescent="0.2">
      <c r="AA957" s="1"/>
      <c r="AB957" s="1"/>
      <c r="AC957" s="1"/>
      <c r="AD957" s="1"/>
      <c r="AE957" s="1"/>
      <c r="AF957" s="1" t="e">
        <f t="shared" si="304"/>
        <v>#REF!</v>
      </c>
      <c r="AG957" s="1"/>
      <c r="AH957" s="1"/>
      <c r="AI957" s="1"/>
      <c r="AJ957" s="1"/>
      <c r="AK957" s="1"/>
      <c r="AL957" s="1"/>
      <c r="AM957" s="1"/>
    </row>
    <row r="958" spans="27:39" x14ac:dyDescent="0.2">
      <c r="AA958" s="1"/>
      <c r="AB958" s="1"/>
      <c r="AC958" s="1"/>
      <c r="AD958" s="1"/>
      <c r="AE958" s="1"/>
      <c r="AF958" s="1" t="e">
        <f t="shared" si="304"/>
        <v>#REF!</v>
      </c>
      <c r="AG958" s="1"/>
      <c r="AH958" s="1"/>
      <c r="AI958" s="1"/>
      <c r="AJ958" s="1"/>
      <c r="AK958" s="1"/>
      <c r="AL958" s="1"/>
      <c r="AM958" s="1"/>
    </row>
    <row r="959" spans="27:39" x14ac:dyDescent="0.2">
      <c r="AA959" s="1"/>
      <c r="AB959" s="1"/>
      <c r="AC959" s="1"/>
      <c r="AD959" s="1"/>
      <c r="AE959" s="1"/>
      <c r="AF959" s="1" t="e">
        <f t="shared" si="304"/>
        <v>#REF!</v>
      </c>
      <c r="AG959" s="1"/>
      <c r="AH959" s="1"/>
      <c r="AI959" s="1"/>
      <c r="AJ959" s="1"/>
      <c r="AK959" s="1"/>
      <c r="AL959" s="1"/>
      <c r="AM959" s="1"/>
    </row>
    <row r="960" spans="27:39" x14ac:dyDescent="0.2">
      <c r="AA960" s="1"/>
      <c r="AB960" s="1"/>
      <c r="AC960" s="1"/>
      <c r="AD960" s="1"/>
      <c r="AE960" s="1"/>
      <c r="AF960" s="1" t="e">
        <f t="shared" si="304"/>
        <v>#REF!</v>
      </c>
      <c r="AG960" s="1"/>
      <c r="AH960" s="1"/>
      <c r="AI960" s="1"/>
      <c r="AJ960" s="1"/>
      <c r="AK960" s="1"/>
      <c r="AL960" s="1"/>
      <c r="AM960" s="1"/>
    </row>
    <row r="961" spans="27:39" x14ac:dyDescent="0.2">
      <c r="AA961" s="1"/>
      <c r="AB961" s="1"/>
      <c r="AC961" s="1"/>
      <c r="AD961" s="1"/>
      <c r="AE961" s="1"/>
      <c r="AF961" s="1" t="e">
        <f t="shared" si="304"/>
        <v>#REF!</v>
      </c>
      <c r="AG961" s="1"/>
      <c r="AH961" s="1"/>
      <c r="AI961" s="1"/>
      <c r="AJ961" s="1"/>
      <c r="AK961" s="1"/>
      <c r="AL961" s="1"/>
      <c r="AM961" s="1"/>
    </row>
    <row r="962" spans="27:39" x14ac:dyDescent="0.2">
      <c r="AA962" s="1"/>
      <c r="AB962" s="1"/>
      <c r="AC962" s="1"/>
      <c r="AD962" s="1"/>
      <c r="AE962" s="1"/>
      <c r="AF962" s="1" t="e">
        <f t="shared" si="304"/>
        <v>#REF!</v>
      </c>
      <c r="AG962" s="1"/>
      <c r="AH962" s="1"/>
      <c r="AI962" s="1"/>
      <c r="AJ962" s="1"/>
      <c r="AK962" s="1"/>
      <c r="AL962" s="1"/>
      <c r="AM962" s="1"/>
    </row>
    <row r="963" spans="27:39" x14ac:dyDescent="0.2">
      <c r="AA963" s="1"/>
      <c r="AB963" s="1"/>
      <c r="AC963" s="1"/>
      <c r="AD963" s="1"/>
      <c r="AE963" s="1"/>
      <c r="AF963" s="1" t="e">
        <f t="shared" si="304"/>
        <v>#REF!</v>
      </c>
      <c r="AG963" s="1"/>
      <c r="AH963" s="1"/>
      <c r="AI963" s="1"/>
      <c r="AJ963" s="1"/>
      <c r="AK963" s="1"/>
      <c r="AL963" s="1"/>
      <c r="AM963" s="1"/>
    </row>
    <row r="964" spans="27:39" x14ac:dyDescent="0.2">
      <c r="AA964" s="1"/>
      <c r="AB964" s="1"/>
      <c r="AC964" s="1"/>
      <c r="AD964" s="1"/>
      <c r="AE964" s="1"/>
      <c r="AF964" s="1" t="e">
        <f t="shared" si="304"/>
        <v>#REF!</v>
      </c>
      <c r="AG964" s="1"/>
      <c r="AH964" s="1"/>
      <c r="AI964" s="1"/>
      <c r="AJ964" s="1"/>
      <c r="AK964" s="1"/>
      <c r="AL964" s="1"/>
      <c r="AM964" s="1"/>
    </row>
    <row r="965" spans="27:39" x14ac:dyDescent="0.2">
      <c r="AA965" s="1"/>
      <c r="AB965" s="1"/>
      <c r="AC965" s="1"/>
      <c r="AD965" s="1"/>
      <c r="AE965" s="1"/>
      <c r="AF965" s="1" t="e">
        <f t="shared" si="304"/>
        <v>#REF!</v>
      </c>
      <c r="AG965" s="1"/>
      <c r="AH965" s="1"/>
      <c r="AI965" s="1"/>
      <c r="AJ965" s="1"/>
      <c r="AK965" s="1"/>
      <c r="AL965" s="1"/>
      <c r="AM965" s="1"/>
    </row>
    <row r="966" spans="27:39" x14ac:dyDescent="0.2">
      <c r="AA966" s="1"/>
      <c r="AB966" s="1"/>
      <c r="AC966" s="1"/>
      <c r="AD966" s="1"/>
      <c r="AE966" s="1"/>
      <c r="AF966" s="1" t="e">
        <f t="shared" si="304"/>
        <v>#REF!</v>
      </c>
      <c r="AG966" s="1"/>
      <c r="AH966" s="1"/>
      <c r="AI966" s="1"/>
      <c r="AJ966" s="1"/>
      <c r="AK966" s="1"/>
      <c r="AL966" s="1"/>
      <c r="AM966" s="1"/>
    </row>
    <row r="967" spans="27:39" x14ac:dyDescent="0.2">
      <c r="AA967" s="1"/>
      <c r="AB967" s="1"/>
      <c r="AC967" s="1"/>
      <c r="AD967" s="1"/>
      <c r="AE967" s="1"/>
      <c r="AF967" s="1" t="e">
        <f t="shared" si="304"/>
        <v>#REF!</v>
      </c>
      <c r="AG967" s="1"/>
      <c r="AH967" s="1"/>
      <c r="AI967" s="1"/>
      <c r="AJ967" s="1"/>
      <c r="AK967" s="1"/>
      <c r="AL967" s="1"/>
      <c r="AM967" s="1"/>
    </row>
    <row r="968" spans="27:39" x14ac:dyDescent="0.2">
      <c r="AA968" s="1"/>
      <c r="AB968" s="1"/>
      <c r="AC968" s="1"/>
      <c r="AD968" s="1"/>
      <c r="AE968" s="1"/>
      <c r="AF968" s="1" t="e">
        <f t="shared" ref="AF968:AF1031" si="305">AF967+1</f>
        <v>#REF!</v>
      </c>
      <c r="AG968" s="1"/>
      <c r="AH968" s="1"/>
      <c r="AI968" s="1"/>
      <c r="AJ968" s="1"/>
      <c r="AK968" s="1"/>
      <c r="AL968" s="1"/>
      <c r="AM968" s="1"/>
    </row>
    <row r="969" spans="27:39" x14ac:dyDescent="0.2">
      <c r="AA969" s="1"/>
      <c r="AB969" s="1"/>
      <c r="AC969" s="1"/>
      <c r="AD969" s="1"/>
      <c r="AE969" s="1"/>
      <c r="AF969" s="1" t="e">
        <f t="shared" si="305"/>
        <v>#REF!</v>
      </c>
      <c r="AG969" s="1"/>
      <c r="AH969" s="1"/>
      <c r="AI969" s="1"/>
      <c r="AJ969" s="1"/>
      <c r="AK969" s="1"/>
      <c r="AL969" s="1"/>
      <c r="AM969" s="1"/>
    </row>
    <row r="970" spans="27:39" x14ac:dyDescent="0.2">
      <c r="AA970" s="1"/>
      <c r="AB970" s="1"/>
      <c r="AC970" s="1"/>
      <c r="AD970" s="1"/>
      <c r="AE970" s="1"/>
      <c r="AF970" s="1" t="e">
        <f t="shared" si="305"/>
        <v>#REF!</v>
      </c>
      <c r="AG970" s="1"/>
      <c r="AH970" s="1"/>
      <c r="AI970" s="1"/>
      <c r="AJ970" s="1"/>
      <c r="AK970" s="1"/>
      <c r="AL970" s="1"/>
      <c r="AM970" s="1"/>
    </row>
    <row r="971" spans="27:39" x14ac:dyDescent="0.2">
      <c r="AA971" s="1"/>
      <c r="AB971" s="1"/>
      <c r="AC971" s="1"/>
      <c r="AD971" s="1"/>
      <c r="AE971" s="1"/>
      <c r="AF971" s="1" t="e">
        <f t="shared" si="305"/>
        <v>#REF!</v>
      </c>
      <c r="AG971" s="1"/>
      <c r="AH971" s="1"/>
      <c r="AI971" s="1"/>
      <c r="AJ971" s="1"/>
      <c r="AK971" s="1"/>
      <c r="AL971" s="1"/>
      <c r="AM971" s="1"/>
    </row>
    <row r="972" spans="27:39" x14ac:dyDescent="0.2">
      <c r="AA972" s="1"/>
      <c r="AB972" s="1"/>
      <c r="AC972" s="1"/>
      <c r="AD972" s="1"/>
      <c r="AE972" s="1"/>
      <c r="AF972" s="1" t="e">
        <f t="shared" si="305"/>
        <v>#REF!</v>
      </c>
      <c r="AG972" s="1"/>
      <c r="AH972" s="1"/>
      <c r="AI972" s="1"/>
      <c r="AJ972" s="1"/>
      <c r="AK972" s="1"/>
      <c r="AL972" s="1"/>
      <c r="AM972" s="1"/>
    </row>
    <row r="973" spans="27:39" x14ac:dyDescent="0.2">
      <c r="AA973" s="1"/>
      <c r="AB973" s="1"/>
      <c r="AC973" s="1"/>
      <c r="AD973" s="1"/>
      <c r="AE973" s="1"/>
      <c r="AF973" s="1" t="e">
        <f t="shared" si="305"/>
        <v>#REF!</v>
      </c>
      <c r="AG973" s="1"/>
      <c r="AH973" s="1"/>
      <c r="AI973" s="1"/>
      <c r="AJ973" s="1"/>
      <c r="AK973" s="1"/>
      <c r="AL973" s="1"/>
      <c r="AM973" s="1"/>
    </row>
    <row r="974" spans="27:39" x14ac:dyDescent="0.2">
      <c r="AA974" s="1"/>
      <c r="AB974" s="1"/>
      <c r="AC974" s="1"/>
      <c r="AD974" s="1"/>
      <c r="AE974" s="1"/>
      <c r="AF974" s="1" t="e">
        <f t="shared" si="305"/>
        <v>#REF!</v>
      </c>
      <c r="AG974" s="1"/>
      <c r="AH974" s="1"/>
      <c r="AI974" s="1"/>
      <c r="AJ974" s="1"/>
      <c r="AK974" s="1"/>
      <c r="AL974" s="1"/>
      <c r="AM974" s="1"/>
    </row>
    <row r="975" spans="27:39" x14ac:dyDescent="0.2">
      <c r="AA975" s="1"/>
      <c r="AB975" s="1"/>
      <c r="AC975" s="1"/>
      <c r="AD975" s="1"/>
      <c r="AE975" s="1"/>
      <c r="AF975" s="1" t="e">
        <f t="shared" si="305"/>
        <v>#REF!</v>
      </c>
      <c r="AG975" s="1"/>
      <c r="AH975" s="1"/>
      <c r="AI975" s="1"/>
      <c r="AJ975" s="1"/>
      <c r="AK975" s="1"/>
      <c r="AL975" s="1"/>
      <c r="AM975" s="1"/>
    </row>
    <row r="976" spans="27:39" x14ac:dyDescent="0.2">
      <c r="AA976" s="1"/>
      <c r="AB976" s="1"/>
      <c r="AC976" s="1"/>
      <c r="AD976" s="1"/>
      <c r="AE976" s="1"/>
      <c r="AF976" s="1" t="e">
        <f t="shared" si="305"/>
        <v>#REF!</v>
      </c>
      <c r="AG976" s="1"/>
      <c r="AH976" s="1"/>
      <c r="AI976" s="1"/>
      <c r="AJ976" s="1"/>
      <c r="AK976" s="1"/>
      <c r="AL976" s="1"/>
      <c r="AM976" s="1"/>
    </row>
    <row r="977" spans="27:39" x14ac:dyDescent="0.2">
      <c r="AA977" s="1"/>
      <c r="AB977" s="1"/>
      <c r="AC977" s="1"/>
      <c r="AD977" s="1"/>
      <c r="AE977" s="1"/>
      <c r="AF977" s="1" t="e">
        <f t="shared" si="305"/>
        <v>#REF!</v>
      </c>
      <c r="AG977" s="1"/>
      <c r="AH977" s="1"/>
      <c r="AI977" s="1"/>
      <c r="AJ977" s="1"/>
      <c r="AK977" s="1"/>
      <c r="AL977" s="1"/>
      <c r="AM977" s="1"/>
    </row>
    <row r="978" spans="27:39" x14ac:dyDescent="0.2">
      <c r="AA978" s="1"/>
      <c r="AB978" s="1"/>
      <c r="AC978" s="1"/>
      <c r="AD978" s="1"/>
      <c r="AE978" s="1"/>
      <c r="AF978" s="1" t="e">
        <f t="shared" si="305"/>
        <v>#REF!</v>
      </c>
      <c r="AG978" s="1"/>
      <c r="AH978" s="1"/>
      <c r="AI978" s="1"/>
      <c r="AJ978" s="1"/>
      <c r="AK978" s="1"/>
      <c r="AL978" s="1"/>
      <c r="AM978" s="1"/>
    </row>
    <row r="979" spans="27:39" x14ac:dyDescent="0.2">
      <c r="AA979" s="1"/>
      <c r="AB979" s="1"/>
      <c r="AC979" s="1"/>
      <c r="AD979" s="1"/>
      <c r="AE979" s="1"/>
      <c r="AF979" s="1" t="e">
        <f t="shared" si="305"/>
        <v>#REF!</v>
      </c>
      <c r="AG979" s="1"/>
      <c r="AH979" s="1"/>
      <c r="AI979" s="1"/>
      <c r="AJ979" s="1"/>
      <c r="AK979" s="1"/>
      <c r="AL979" s="1"/>
      <c r="AM979" s="1"/>
    </row>
    <row r="980" spans="27:39" x14ac:dyDescent="0.2">
      <c r="AA980" s="1"/>
      <c r="AB980" s="1"/>
      <c r="AC980" s="1"/>
      <c r="AD980" s="1"/>
      <c r="AE980" s="1"/>
      <c r="AF980" s="1" t="e">
        <f t="shared" si="305"/>
        <v>#REF!</v>
      </c>
      <c r="AG980" s="1"/>
      <c r="AH980" s="1"/>
      <c r="AI980" s="1"/>
      <c r="AJ980" s="1"/>
      <c r="AK980" s="1"/>
      <c r="AL980" s="1"/>
      <c r="AM980" s="1"/>
    </row>
    <row r="981" spans="27:39" x14ac:dyDescent="0.2">
      <c r="AA981" s="1"/>
      <c r="AB981" s="1"/>
      <c r="AC981" s="1"/>
      <c r="AD981" s="1"/>
      <c r="AE981" s="1"/>
      <c r="AF981" s="1" t="e">
        <f t="shared" si="305"/>
        <v>#REF!</v>
      </c>
      <c r="AG981" s="1"/>
      <c r="AH981" s="1"/>
      <c r="AI981" s="1"/>
      <c r="AJ981" s="1"/>
      <c r="AK981" s="1"/>
      <c r="AL981" s="1"/>
      <c r="AM981" s="1"/>
    </row>
    <row r="982" spans="27:39" x14ac:dyDescent="0.2">
      <c r="AA982" s="1"/>
      <c r="AB982" s="1"/>
      <c r="AC982" s="1"/>
      <c r="AD982" s="1"/>
      <c r="AE982" s="1"/>
      <c r="AF982" s="1" t="e">
        <f t="shared" si="305"/>
        <v>#REF!</v>
      </c>
      <c r="AG982" s="1"/>
      <c r="AH982" s="1"/>
      <c r="AI982" s="1"/>
      <c r="AJ982" s="1"/>
      <c r="AK982" s="1"/>
      <c r="AL982" s="1"/>
      <c r="AM982" s="1"/>
    </row>
    <row r="983" spans="27:39" x14ac:dyDescent="0.2">
      <c r="AA983" s="1"/>
      <c r="AB983" s="1"/>
      <c r="AC983" s="1"/>
      <c r="AD983" s="1"/>
      <c r="AE983" s="1"/>
      <c r="AF983" s="1" t="e">
        <f t="shared" si="305"/>
        <v>#REF!</v>
      </c>
      <c r="AG983" s="1"/>
      <c r="AH983" s="1"/>
      <c r="AI983" s="1"/>
      <c r="AJ983" s="1"/>
      <c r="AK983" s="1"/>
      <c r="AL983" s="1"/>
      <c r="AM983" s="1"/>
    </row>
    <row r="984" spans="27:39" x14ac:dyDescent="0.2">
      <c r="AA984" s="1"/>
      <c r="AB984" s="1"/>
      <c r="AC984" s="1"/>
      <c r="AD984" s="1"/>
      <c r="AE984" s="1"/>
      <c r="AF984" s="1" t="e">
        <f t="shared" si="305"/>
        <v>#REF!</v>
      </c>
      <c r="AG984" s="1"/>
      <c r="AH984" s="1"/>
      <c r="AI984" s="1"/>
      <c r="AJ984" s="1"/>
      <c r="AK984" s="1"/>
      <c r="AL984" s="1"/>
      <c r="AM984" s="1"/>
    </row>
    <row r="985" spans="27:39" x14ac:dyDescent="0.2">
      <c r="AA985" s="1"/>
      <c r="AB985" s="1"/>
      <c r="AC985" s="1"/>
      <c r="AD985" s="1"/>
      <c r="AE985" s="1"/>
      <c r="AF985" s="1" t="e">
        <f t="shared" si="305"/>
        <v>#REF!</v>
      </c>
      <c r="AG985" s="1"/>
      <c r="AH985" s="1"/>
      <c r="AI985" s="1"/>
      <c r="AJ985" s="1"/>
      <c r="AK985" s="1"/>
      <c r="AL985" s="1"/>
      <c r="AM985" s="1"/>
    </row>
    <row r="986" spans="27:39" x14ac:dyDescent="0.2">
      <c r="AA986" s="1"/>
      <c r="AB986" s="1"/>
      <c r="AC986" s="1"/>
      <c r="AD986" s="1"/>
      <c r="AE986" s="1"/>
      <c r="AF986" s="1" t="e">
        <f t="shared" si="305"/>
        <v>#REF!</v>
      </c>
      <c r="AG986" s="1"/>
      <c r="AH986" s="1"/>
      <c r="AI986" s="1"/>
      <c r="AJ986" s="1"/>
      <c r="AK986" s="1"/>
      <c r="AL986" s="1"/>
      <c r="AM986" s="1"/>
    </row>
    <row r="987" spans="27:39" x14ac:dyDescent="0.2">
      <c r="AA987" s="1"/>
      <c r="AB987" s="1"/>
      <c r="AC987" s="1"/>
      <c r="AD987" s="1"/>
      <c r="AE987" s="1"/>
      <c r="AF987" s="1" t="e">
        <f t="shared" si="305"/>
        <v>#REF!</v>
      </c>
      <c r="AG987" s="1"/>
      <c r="AH987" s="1"/>
      <c r="AI987" s="1"/>
      <c r="AJ987" s="1"/>
      <c r="AK987" s="1"/>
      <c r="AL987" s="1"/>
      <c r="AM987" s="1"/>
    </row>
    <row r="988" spans="27:39" x14ac:dyDescent="0.2">
      <c r="AA988" s="1"/>
      <c r="AB988" s="1"/>
      <c r="AC988" s="1"/>
      <c r="AD988" s="1"/>
      <c r="AE988" s="1"/>
      <c r="AF988" s="1" t="e">
        <f t="shared" si="305"/>
        <v>#REF!</v>
      </c>
      <c r="AG988" s="1"/>
      <c r="AH988" s="1"/>
      <c r="AI988" s="1"/>
      <c r="AJ988" s="1"/>
      <c r="AK988" s="1"/>
      <c r="AL988" s="1"/>
      <c r="AM988" s="1"/>
    </row>
    <row r="989" spans="27:39" x14ac:dyDescent="0.2">
      <c r="AA989" s="1"/>
      <c r="AB989" s="1"/>
      <c r="AC989" s="1"/>
      <c r="AD989" s="1"/>
      <c r="AE989" s="1"/>
      <c r="AF989" s="1" t="e">
        <f t="shared" si="305"/>
        <v>#REF!</v>
      </c>
      <c r="AG989" s="1"/>
      <c r="AH989" s="1"/>
      <c r="AI989" s="1"/>
      <c r="AJ989" s="1"/>
      <c r="AK989" s="1"/>
      <c r="AL989" s="1"/>
      <c r="AM989" s="1"/>
    </row>
    <row r="990" spans="27:39" x14ac:dyDescent="0.2">
      <c r="AA990" s="1"/>
      <c r="AB990" s="1"/>
      <c r="AC990" s="1"/>
      <c r="AD990" s="1"/>
      <c r="AE990" s="1"/>
      <c r="AF990" s="1" t="e">
        <f t="shared" si="305"/>
        <v>#REF!</v>
      </c>
      <c r="AG990" s="1"/>
      <c r="AH990" s="1"/>
      <c r="AI990" s="1"/>
      <c r="AJ990" s="1"/>
      <c r="AK990" s="1"/>
      <c r="AL990" s="1"/>
      <c r="AM990" s="1"/>
    </row>
    <row r="991" spans="27:39" x14ac:dyDescent="0.2">
      <c r="AA991" s="1"/>
      <c r="AB991" s="1"/>
      <c r="AC991" s="1"/>
      <c r="AD991" s="1"/>
      <c r="AE991" s="1"/>
      <c r="AF991" s="1" t="e">
        <f t="shared" si="305"/>
        <v>#REF!</v>
      </c>
      <c r="AG991" s="1"/>
      <c r="AH991" s="1"/>
      <c r="AI991" s="1"/>
      <c r="AJ991" s="1"/>
      <c r="AK991" s="1"/>
      <c r="AL991" s="1"/>
      <c r="AM991" s="1"/>
    </row>
    <row r="992" spans="27:39" x14ac:dyDescent="0.2">
      <c r="AA992" s="1"/>
      <c r="AB992" s="1"/>
      <c r="AC992" s="1"/>
      <c r="AD992" s="1"/>
      <c r="AE992" s="1"/>
      <c r="AF992" s="1" t="e">
        <f t="shared" si="305"/>
        <v>#REF!</v>
      </c>
      <c r="AG992" s="1"/>
      <c r="AH992" s="1"/>
      <c r="AI992" s="1"/>
      <c r="AJ992" s="1"/>
      <c r="AK992" s="1"/>
      <c r="AL992" s="1"/>
      <c r="AM992" s="1"/>
    </row>
    <row r="993" spans="27:39" x14ac:dyDescent="0.2">
      <c r="AA993" s="1"/>
      <c r="AB993" s="1"/>
      <c r="AC993" s="1"/>
      <c r="AD993" s="1"/>
      <c r="AE993" s="1"/>
      <c r="AF993" s="1" t="e">
        <f t="shared" si="305"/>
        <v>#REF!</v>
      </c>
      <c r="AG993" s="1"/>
      <c r="AH993" s="1"/>
      <c r="AI993" s="1"/>
      <c r="AJ993" s="1"/>
      <c r="AK993" s="1"/>
      <c r="AL993" s="1"/>
      <c r="AM993" s="1"/>
    </row>
    <row r="994" spans="27:39" x14ac:dyDescent="0.2">
      <c r="AA994" s="1"/>
      <c r="AB994" s="1"/>
      <c r="AC994" s="1"/>
      <c r="AD994" s="1"/>
      <c r="AE994" s="1"/>
      <c r="AF994" s="1" t="e">
        <f t="shared" si="305"/>
        <v>#REF!</v>
      </c>
      <c r="AG994" s="1"/>
      <c r="AH994" s="1"/>
      <c r="AI994" s="1"/>
      <c r="AJ994" s="1"/>
      <c r="AK994" s="1"/>
      <c r="AL994" s="1"/>
      <c r="AM994" s="1"/>
    </row>
    <row r="995" spans="27:39" x14ac:dyDescent="0.2">
      <c r="AA995" s="1"/>
      <c r="AB995" s="1"/>
      <c r="AC995" s="1"/>
      <c r="AD995" s="1"/>
      <c r="AE995" s="1"/>
      <c r="AF995" s="1" t="e">
        <f t="shared" si="305"/>
        <v>#REF!</v>
      </c>
      <c r="AG995" s="1"/>
      <c r="AH995" s="1"/>
      <c r="AI995" s="1"/>
      <c r="AJ995" s="1"/>
      <c r="AK995" s="1"/>
      <c r="AL995" s="1"/>
      <c r="AM995" s="1"/>
    </row>
    <row r="996" spans="27:39" x14ac:dyDescent="0.2">
      <c r="AA996" s="1"/>
      <c r="AB996" s="1"/>
      <c r="AC996" s="1"/>
      <c r="AD996" s="1"/>
      <c r="AE996" s="1"/>
      <c r="AF996" s="1" t="e">
        <f t="shared" si="305"/>
        <v>#REF!</v>
      </c>
      <c r="AG996" s="1"/>
      <c r="AH996" s="1"/>
      <c r="AI996" s="1"/>
      <c r="AJ996" s="1"/>
      <c r="AK996" s="1"/>
      <c r="AL996" s="1"/>
      <c r="AM996" s="1"/>
    </row>
    <row r="997" spans="27:39" x14ac:dyDescent="0.2">
      <c r="AA997" s="1"/>
      <c r="AB997" s="1"/>
      <c r="AC997" s="1"/>
      <c r="AD997" s="1"/>
      <c r="AE997" s="1"/>
      <c r="AF997" s="1" t="e">
        <f t="shared" si="305"/>
        <v>#REF!</v>
      </c>
      <c r="AG997" s="1"/>
      <c r="AH997" s="1"/>
      <c r="AI997" s="1"/>
      <c r="AJ997" s="1"/>
      <c r="AK997" s="1"/>
      <c r="AL997" s="1"/>
      <c r="AM997" s="1"/>
    </row>
    <row r="998" spans="27:39" x14ac:dyDescent="0.2">
      <c r="AA998" s="1"/>
      <c r="AB998" s="1"/>
      <c r="AC998" s="1"/>
      <c r="AD998" s="1"/>
      <c r="AE998" s="1"/>
      <c r="AF998" s="1" t="e">
        <f t="shared" si="305"/>
        <v>#REF!</v>
      </c>
      <c r="AG998" s="1"/>
      <c r="AH998" s="1"/>
      <c r="AI998" s="1"/>
      <c r="AJ998" s="1"/>
      <c r="AK998" s="1"/>
      <c r="AL998" s="1"/>
      <c r="AM998" s="1"/>
    </row>
    <row r="999" spans="27:39" x14ac:dyDescent="0.2">
      <c r="AA999" s="1"/>
      <c r="AB999" s="1"/>
      <c r="AC999" s="1"/>
      <c r="AD999" s="1"/>
      <c r="AE999" s="1"/>
      <c r="AF999" s="1" t="e">
        <f t="shared" si="305"/>
        <v>#REF!</v>
      </c>
      <c r="AG999" s="1"/>
      <c r="AH999" s="1"/>
      <c r="AI999" s="1"/>
      <c r="AJ999" s="1"/>
      <c r="AK999" s="1"/>
      <c r="AL999" s="1"/>
      <c r="AM999" s="1"/>
    </row>
    <row r="1000" spans="27:39" x14ac:dyDescent="0.2">
      <c r="AA1000" s="1"/>
      <c r="AB1000" s="1"/>
      <c r="AC1000" s="1"/>
      <c r="AD1000" s="1"/>
      <c r="AE1000" s="1"/>
      <c r="AF1000" s="1" t="e">
        <f t="shared" si="305"/>
        <v>#REF!</v>
      </c>
      <c r="AG1000" s="1"/>
      <c r="AH1000" s="1"/>
      <c r="AI1000" s="1"/>
      <c r="AJ1000" s="1"/>
      <c r="AK1000" s="1"/>
      <c r="AL1000" s="1"/>
      <c r="AM1000" s="1"/>
    </row>
    <row r="1001" spans="27:39" x14ac:dyDescent="0.2">
      <c r="AA1001" s="1"/>
      <c r="AB1001" s="1"/>
      <c r="AC1001" s="1"/>
      <c r="AD1001" s="1"/>
      <c r="AE1001" s="1"/>
      <c r="AF1001" s="1" t="e">
        <f t="shared" si="305"/>
        <v>#REF!</v>
      </c>
      <c r="AG1001" s="1"/>
      <c r="AH1001" s="1"/>
      <c r="AI1001" s="1"/>
      <c r="AJ1001" s="1"/>
      <c r="AK1001" s="1"/>
      <c r="AL1001" s="1"/>
      <c r="AM1001" s="1"/>
    </row>
    <row r="1002" spans="27:39" x14ac:dyDescent="0.2">
      <c r="AA1002" s="1"/>
      <c r="AB1002" s="1"/>
      <c r="AC1002" s="1"/>
      <c r="AD1002" s="1"/>
      <c r="AE1002" s="1"/>
      <c r="AF1002" s="1" t="e">
        <f t="shared" si="305"/>
        <v>#REF!</v>
      </c>
      <c r="AG1002" s="1"/>
      <c r="AH1002" s="1"/>
      <c r="AI1002" s="1"/>
      <c r="AJ1002" s="1"/>
      <c r="AK1002" s="1"/>
      <c r="AL1002" s="1"/>
      <c r="AM1002" s="1"/>
    </row>
    <row r="1003" spans="27:39" x14ac:dyDescent="0.2">
      <c r="AA1003" s="1"/>
      <c r="AB1003" s="1"/>
      <c r="AC1003" s="1"/>
      <c r="AD1003" s="1"/>
      <c r="AE1003" s="1"/>
      <c r="AF1003" s="1" t="e">
        <f t="shared" si="305"/>
        <v>#REF!</v>
      </c>
      <c r="AG1003" s="1"/>
      <c r="AH1003" s="1"/>
      <c r="AI1003" s="1"/>
      <c r="AJ1003" s="1"/>
      <c r="AK1003" s="1"/>
      <c r="AL1003" s="1"/>
      <c r="AM1003" s="1"/>
    </row>
    <row r="1004" spans="27:39" x14ac:dyDescent="0.2">
      <c r="AA1004" s="1"/>
      <c r="AB1004" s="1"/>
      <c r="AC1004" s="1"/>
      <c r="AD1004" s="1"/>
      <c r="AE1004" s="1"/>
      <c r="AF1004" s="1" t="e">
        <f t="shared" si="305"/>
        <v>#REF!</v>
      </c>
      <c r="AG1004" s="1"/>
      <c r="AH1004" s="1"/>
      <c r="AI1004" s="1"/>
      <c r="AJ1004" s="1"/>
      <c r="AK1004" s="1"/>
      <c r="AL1004" s="1"/>
      <c r="AM1004" s="1"/>
    </row>
    <row r="1005" spans="27:39" x14ac:dyDescent="0.2">
      <c r="AA1005" s="1"/>
      <c r="AB1005" s="1"/>
      <c r="AC1005" s="1"/>
      <c r="AD1005" s="1"/>
      <c r="AE1005" s="1"/>
      <c r="AF1005" s="1" t="e">
        <f t="shared" si="305"/>
        <v>#REF!</v>
      </c>
      <c r="AG1005" s="1"/>
      <c r="AH1005" s="1"/>
      <c r="AI1005" s="1"/>
      <c r="AJ1005" s="1"/>
      <c r="AK1005" s="1"/>
      <c r="AL1005" s="1"/>
      <c r="AM1005" s="1"/>
    </row>
    <row r="1006" spans="27:39" x14ac:dyDescent="0.2">
      <c r="AA1006" s="1"/>
      <c r="AB1006" s="1"/>
      <c r="AC1006" s="1"/>
      <c r="AD1006" s="1"/>
      <c r="AE1006" s="1"/>
      <c r="AF1006" s="1" t="e">
        <f t="shared" si="305"/>
        <v>#REF!</v>
      </c>
      <c r="AG1006" s="1"/>
      <c r="AH1006" s="1"/>
      <c r="AI1006" s="1"/>
      <c r="AJ1006" s="1"/>
      <c r="AK1006" s="1"/>
      <c r="AL1006" s="1"/>
      <c r="AM1006" s="1"/>
    </row>
    <row r="1007" spans="27:39" x14ac:dyDescent="0.2">
      <c r="AA1007" s="1"/>
      <c r="AB1007" s="1"/>
      <c r="AC1007" s="1"/>
      <c r="AD1007" s="1"/>
      <c r="AE1007" s="1"/>
      <c r="AF1007" s="1" t="e">
        <f t="shared" si="305"/>
        <v>#REF!</v>
      </c>
      <c r="AG1007" s="1"/>
      <c r="AH1007" s="1"/>
      <c r="AI1007" s="1"/>
      <c r="AJ1007" s="1"/>
      <c r="AK1007" s="1"/>
      <c r="AL1007" s="1"/>
      <c r="AM1007" s="1"/>
    </row>
    <row r="1008" spans="27:39" x14ac:dyDescent="0.2">
      <c r="AA1008" s="1"/>
      <c r="AB1008" s="1"/>
      <c r="AC1008" s="1"/>
      <c r="AD1008" s="1"/>
      <c r="AE1008" s="1"/>
      <c r="AF1008" s="1" t="e">
        <f t="shared" si="305"/>
        <v>#REF!</v>
      </c>
      <c r="AG1008" s="1"/>
      <c r="AH1008" s="1"/>
      <c r="AI1008" s="1"/>
      <c r="AJ1008" s="1"/>
      <c r="AK1008" s="1"/>
      <c r="AL1008" s="1"/>
      <c r="AM1008" s="1"/>
    </row>
    <row r="1009" spans="27:39" x14ac:dyDescent="0.2">
      <c r="AA1009" s="1"/>
      <c r="AB1009" s="1"/>
      <c r="AC1009" s="1"/>
      <c r="AD1009" s="1"/>
      <c r="AE1009" s="1"/>
      <c r="AF1009" s="1" t="e">
        <f t="shared" si="305"/>
        <v>#REF!</v>
      </c>
      <c r="AG1009" s="1"/>
      <c r="AH1009" s="1"/>
      <c r="AI1009" s="1"/>
      <c r="AJ1009" s="1"/>
      <c r="AK1009" s="1"/>
      <c r="AL1009" s="1"/>
      <c r="AM1009" s="1"/>
    </row>
    <row r="1010" spans="27:39" x14ac:dyDescent="0.2">
      <c r="AA1010" s="1"/>
      <c r="AB1010" s="1"/>
      <c r="AC1010" s="1"/>
      <c r="AD1010" s="1"/>
      <c r="AE1010" s="1"/>
      <c r="AF1010" s="1" t="e">
        <f t="shared" si="305"/>
        <v>#REF!</v>
      </c>
      <c r="AG1010" s="1"/>
      <c r="AH1010" s="1"/>
      <c r="AI1010" s="1"/>
      <c r="AJ1010" s="1"/>
      <c r="AK1010" s="1"/>
      <c r="AL1010" s="1"/>
      <c r="AM1010" s="1"/>
    </row>
    <row r="1011" spans="27:39" x14ac:dyDescent="0.2">
      <c r="AA1011" s="1"/>
      <c r="AB1011" s="1"/>
      <c r="AC1011" s="1"/>
      <c r="AD1011" s="1"/>
      <c r="AE1011" s="1"/>
      <c r="AF1011" s="1" t="e">
        <f t="shared" si="305"/>
        <v>#REF!</v>
      </c>
      <c r="AG1011" s="1"/>
      <c r="AH1011" s="1"/>
      <c r="AI1011" s="1"/>
      <c r="AJ1011" s="1"/>
      <c r="AK1011" s="1"/>
      <c r="AL1011" s="1"/>
      <c r="AM1011" s="1"/>
    </row>
    <row r="1012" spans="27:39" x14ac:dyDescent="0.2">
      <c r="AA1012" s="1"/>
      <c r="AB1012" s="1"/>
      <c r="AC1012" s="1"/>
      <c r="AD1012" s="1"/>
      <c r="AE1012" s="1"/>
      <c r="AF1012" s="1" t="e">
        <f t="shared" si="305"/>
        <v>#REF!</v>
      </c>
      <c r="AG1012" s="1"/>
      <c r="AH1012" s="1"/>
      <c r="AI1012" s="1"/>
      <c r="AJ1012" s="1"/>
      <c r="AK1012" s="1"/>
      <c r="AL1012" s="1"/>
      <c r="AM1012" s="1"/>
    </row>
    <row r="1013" spans="27:39" x14ac:dyDescent="0.2">
      <c r="AA1013" s="1"/>
      <c r="AB1013" s="1"/>
      <c r="AC1013" s="1"/>
      <c r="AD1013" s="1"/>
      <c r="AE1013" s="1"/>
      <c r="AF1013" s="1" t="e">
        <f t="shared" si="305"/>
        <v>#REF!</v>
      </c>
      <c r="AG1013" s="1"/>
      <c r="AH1013" s="1"/>
      <c r="AI1013" s="1"/>
      <c r="AJ1013" s="1"/>
      <c r="AK1013" s="1"/>
      <c r="AL1013" s="1"/>
      <c r="AM1013" s="1"/>
    </row>
    <row r="1014" spans="27:39" x14ac:dyDescent="0.2">
      <c r="AA1014" s="1"/>
      <c r="AB1014" s="1"/>
      <c r="AC1014" s="1"/>
      <c r="AD1014" s="1"/>
      <c r="AE1014" s="1"/>
      <c r="AF1014" s="1" t="e">
        <f t="shared" si="305"/>
        <v>#REF!</v>
      </c>
      <c r="AG1014" s="1"/>
      <c r="AH1014" s="1"/>
      <c r="AI1014" s="1"/>
      <c r="AJ1014" s="1"/>
      <c r="AK1014" s="1"/>
      <c r="AL1014" s="1"/>
      <c r="AM1014" s="1"/>
    </row>
    <row r="1015" spans="27:39" x14ac:dyDescent="0.2">
      <c r="AA1015" s="1"/>
      <c r="AB1015" s="1"/>
      <c r="AC1015" s="1"/>
      <c r="AD1015" s="1"/>
      <c r="AE1015" s="1"/>
      <c r="AF1015" s="1" t="e">
        <f t="shared" si="305"/>
        <v>#REF!</v>
      </c>
      <c r="AG1015" s="1"/>
      <c r="AH1015" s="1"/>
      <c r="AI1015" s="1"/>
      <c r="AJ1015" s="1"/>
      <c r="AK1015" s="1"/>
      <c r="AL1015" s="1"/>
      <c r="AM1015" s="1"/>
    </row>
    <row r="1016" spans="27:39" x14ac:dyDescent="0.2">
      <c r="AA1016" s="1"/>
      <c r="AB1016" s="1"/>
      <c r="AC1016" s="1"/>
      <c r="AD1016" s="1"/>
      <c r="AE1016" s="1"/>
      <c r="AF1016" s="1" t="e">
        <f t="shared" si="305"/>
        <v>#REF!</v>
      </c>
      <c r="AG1016" s="1"/>
      <c r="AH1016" s="1"/>
      <c r="AI1016" s="1"/>
      <c r="AJ1016" s="1"/>
      <c r="AK1016" s="1"/>
      <c r="AL1016" s="1"/>
      <c r="AM1016" s="1"/>
    </row>
    <row r="1017" spans="27:39" x14ac:dyDescent="0.2">
      <c r="AA1017" s="1"/>
      <c r="AB1017" s="1"/>
      <c r="AC1017" s="1"/>
      <c r="AD1017" s="1"/>
      <c r="AE1017" s="1"/>
      <c r="AF1017" s="1" t="e">
        <f t="shared" si="305"/>
        <v>#REF!</v>
      </c>
      <c r="AG1017" s="1"/>
      <c r="AH1017" s="1"/>
      <c r="AI1017" s="1"/>
      <c r="AJ1017" s="1"/>
      <c r="AK1017" s="1"/>
      <c r="AL1017" s="1"/>
      <c r="AM1017" s="1"/>
    </row>
    <row r="1018" spans="27:39" x14ac:dyDescent="0.2">
      <c r="AA1018" s="1"/>
      <c r="AB1018" s="1"/>
      <c r="AC1018" s="1"/>
      <c r="AD1018" s="1"/>
      <c r="AE1018" s="1"/>
      <c r="AF1018" s="1" t="e">
        <f t="shared" si="305"/>
        <v>#REF!</v>
      </c>
      <c r="AG1018" s="1"/>
      <c r="AH1018" s="1"/>
      <c r="AI1018" s="1"/>
      <c r="AJ1018" s="1"/>
      <c r="AK1018" s="1"/>
      <c r="AL1018" s="1"/>
      <c r="AM1018" s="1"/>
    </row>
    <row r="1019" spans="27:39" x14ac:dyDescent="0.2">
      <c r="AA1019" s="1"/>
      <c r="AB1019" s="1"/>
      <c r="AC1019" s="1"/>
      <c r="AD1019" s="1"/>
      <c r="AE1019" s="1"/>
      <c r="AF1019" s="1" t="e">
        <f t="shared" si="305"/>
        <v>#REF!</v>
      </c>
      <c r="AG1019" s="1"/>
      <c r="AH1019" s="1"/>
      <c r="AI1019" s="1"/>
      <c r="AJ1019" s="1"/>
      <c r="AK1019" s="1"/>
      <c r="AL1019" s="1"/>
      <c r="AM1019" s="1"/>
    </row>
    <row r="1020" spans="27:39" x14ac:dyDescent="0.2">
      <c r="AA1020" s="1"/>
      <c r="AB1020" s="1"/>
      <c r="AC1020" s="1"/>
      <c r="AD1020" s="1"/>
      <c r="AE1020" s="1"/>
      <c r="AF1020" s="1" t="e">
        <f t="shared" si="305"/>
        <v>#REF!</v>
      </c>
      <c r="AG1020" s="1"/>
      <c r="AH1020" s="1"/>
      <c r="AI1020" s="1"/>
      <c r="AJ1020" s="1"/>
      <c r="AK1020" s="1"/>
      <c r="AL1020" s="1"/>
      <c r="AM1020" s="1"/>
    </row>
    <row r="1021" spans="27:39" x14ac:dyDescent="0.2">
      <c r="AA1021" s="1"/>
      <c r="AB1021" s="1"/>
      <c r="AC1021" s="1"/>
      <c r="AD1021" s="1"/>
      <c r="AE1021" s="1"/>
      <c r="AF1021" s="1" t="e">
        <f t="shared" si="305"/>
        <v>#REF!</v>
      </c>
      <c r="AG1021" s="1"/>
      <c r="AH1021" s="1"/>
      <c r="AI1021" s="1"/>
      <c r="AJ1021" s="1"/>
      <c r="AK1021" s="1"/>
      <c r="AL1021" s="1"/>
      <c r="AM1021" s="1"/>
    </row>
    <row r="1022" spans="27:39" x14ac:dyDescent="0.2">
      <c r="AA1022" s="1"/>
      <c r="AB1022" s="1"/>
      <c r="AC1022" s="1"/>
      <c r="AD1022" s="1"/>
      <c r="AE1022" s="1"/>
      <c r="AF1022" s="1" t="e">
        <f t="shared" si="305"/>
        <v>#REF!</v>
      </c>
      <c r="AG1022" s="1"/>
      <c r="AH1022" s="1"/>
      <c r="AI1022" s="1"/>
      <c r="AJ1022" s="1"/>
      <c r="AK1022" s="1"/>
      <c r="AL1022" s="1"/>
      <c r="AM1022" s="1"/>
    </row>
    <row r="1023" spans="27:39" x14ac:dyDescent="0.2">
      <c r="AA1023" s="1"/>
      <c r="AB1023" s="1"/>
      <c r="AC1023" s="1"/>
      <c r="AD1023" s="1"/>
      <c r="AE1023" s="1"/>
      <c r="AF1023" s="1" t="e">
        <f t="shared" si="305"/>
        <v>#REF!</v>
      </c>
      <c r="AG1023" s="1"/>
      <c r="AH1023" s="1"/>
      <c r="AI1023" s="1"/>
      <c r="AJ1023" s="1"/>
      <c r="AK1023" s="1"/>
      <c r="AL1023" s="1"/>
      <c r="AM1023" s="1"/>
    </row>
    <row r="1024" spans="27:39" x14ac:dyDescent="0.2">
      <c r="AA1024" s="1"/>
      <c r="AB1024" s="1"/>
      <c r="AC1024" s="1"/>
      <c r="AD1024" s="1"/>
      <c r="AE1024" s="1"/>
      <c r="AF1024" s="1" t="e">
        <f t="shared" si="305"/>
        <v>#REF!</v>
      </c>
      <c r="AG1024" s="1"/>
      <c r="AH1024" s="1"/>
      <c r="AI1024" s="1"/>
      <c r="AJ1024" s="1"/>
      <c r="AK1024" s="1"/>
      <c r="AL1024" s="1"/>
      <c r="AM1024" s="1"/>
    </row>
    <row r="1025" spans="27:39" x14ac:dyDescent="0.2">
      <c r="AA1025" s="1"/>
      <c r="AB1025" s="1"/>
      <c r="AC1025" s="1"/>
      <c r="AD1025" s="1"/>
      <c r="AE1025" s="1"/>
      <c r="AF1025" s="1" t="e">
        <f t="shared" si="305"/>
        <v>#REF!</v>
      </c>
      <c r="AG1025" s="1"/>
      <c r="AH1025" s="1"/>
      <c r="AI1025" s="1"/>
      <c r="AJ1025" s="1"/>
      <c r="AK1025" s="1"/>
      <c r="AL1025" s="1"/>
      <c r="AM1025" s="1"/>
    </row>
    <row r="1026" spans="27:39" x14ac:dyDescent="0.2">
      <c r="AA1026" s="1"/>
      <c r="AB1026" s="1"/>
      <c r="AC1026" s="1"/>
      <c r="AD1026" s="1"/>
      <c r="AE1026" s="1"/>
      <c r="AF1026" s="1" t="e">
        <f t="shared" si="305"/>
        <v>#REF!</v>
      </c>
      <c r="AG1026" s="1"/>
      <c r="AH1026" s="1"/>
      <c r="AI1026" s="1"/>
      <c r="AJ1026" s="1"/>
      <c r="AK1026" s="1"/>
      <c r="AL1026" s="1"/>
      <c r="AM1026" s="1"/>
    </row>
    <row r="1027" spans="27:39" x14ac:dyDescent="0.2">
      <c r="AA1027" s="1"/>
      <c r="AB1027" s="1"/>
      <c r="AC1027" s="1"/>
      <c r="AD1027" s="1"/>
      <c r="AE1027" s="1"/>
      <c r="AF1027" s="1" t="e">
        <f t="shared" si="305"/>
        <v>#REF!</v>
      </c>
      <c r="AG1027" s="1"/>
      <c r="AH1027" s="1"/>
      <c r="AI1027" s="1"/>
      <c r="AJ1027" s="1"/>
      <c r="AK1027" s="1"/>
      <c r="AL1027" s="1"/>
      <c r="AM1027" s="1"/>
    </row>
    <row r="1028" spans="27:39" x14ac:dyDescent="0.2">
      <c r="AA1028" s="1"/>
      <c r="AB1028" s="1"/>
      <c r="AC1028" s="1"/>
      <c r="AD1028" s="1"/>
      <c r="AE1028" s="1"/>
      <c r="AF1028" s="1" t="e">
        <f t="shared" si="305"/>
        <v>#REF!</v>
      </c>
      <c r="AG1028" s="1"/>
      <c r="AH1028" s="1"/>
      <c r="AI1028" s="1"/>
      <c r="AJ1028" s="1"/>
      <c r="AK1028" s="1"/>
      <c r="AL1028" s="1"/>
      <c r="AM1028" s="1"/>
    </row>
    <row r="1029" spans="27:39" x14ac:dyDescent="0.2">
      <c r="AA1029" s="1"/>
      <c r="AB1029" s="1"/>
      <c r="AC1029" s="1"/>
      <c r="AD1029" s="1"/>
      <c r="AE1029" s="1"/>
      <c r="AF1029" s="1" t="e">
        <f t="shared" si="305"/>
        <v>#REF!</v>
      </c>
      <c r="AG1029" s="1"/>
      <c r="AH1029" s="1"/>
      <c r="AI1029" s="1"/>
      <c r="AJ1029" s="1"/>
      <c r="AK1029" s="1"/>
      <c r="AL1029" s="1"/>
      <c r="AM1029" s="1"/>
    </row>
    <row r="1030" spans="27:39" x14ac:dyDescent="0.2">
      <c r="AA1030" s="1"/>
      <c r="AB1030" s="1"/>
      <c r="AC1030" s="1"/>
      <c r="AD1030" s="1"/>
      <c r="AE1030" s="1"/>
      <c r="AF1030" s="1" t="e">
        <f t="shared" si="305"/>
        <v>#REF!</v>
      </c>
      <c r="AG1030" s="1"/>
      <c r="AH1030" s="1"/>
      <c r="AI1030" s="1"/>
      <c r="AJ1030" s="1"/>
      <c r="AK1030" s="1"/>
      <c r="AL1030" s="1"/>
      <c r="AM1030" s="1"/>
    </row>
    <row r="1031" spans="27:39" x14ac:dyDescent="0.2">
      <c r="AA1031" s="1"/>
      <c r="AB1031" s="1"/>
      <c r="AC1031" s="1"/>
      <c r="AD1031" s="1"/>
      <c r="AE1031" s="1"/>
      <c r="AF1031" s="1" t="e">
        <f t="shared" si="305"/>
        <v>#REF!</v>
      </c>
      <c r="AG1031" s="1"/>
      <c r="AH1031" s="1"/>
      <c r="AI1031" s="1"/>
      <c r="AJ1031" s="1"/>
      <c r="AK1031" s="1"/>
      <c r="AL1031" s="1"/>
      <c r="AM1031" s="1"/>
    </row>
    <row r="1032" spans="27:39" x14ac:dyDescent="0.2">
      <c r="AA1032" s="1"/>
      <c r="AB1032" s="1"/>
      <c r="AC1032" s="1"/>
      <c r="AD1032" s="1"/>
      <c r="AE1032" s="1"/>
      <c r="AF1032" s="1" t="e">
        <f t="shared" ref="AF1032:AF1095" si="306">AF1031+1</f>
        <v>#REF!</v>
      </c>
      <c r="AG1032" s="1"/>
      <c r="AH1032" s="1"/>
      <c r="AI1032" s="1"/>
      <c r="AJ1032" s="1"/>
      <c r="AK1032" s="1"/>
      <c r="AL1032" s="1"/>
      <c r="AM1032" s="1"/>
    </row>
    <row r="1033" spans="27:39" x14ac:dyDescent="0.2">
      <c r="AA1033" s="1"/>
      <c r="AB1033" s="1"/>
      <c r="AC1033" s="1"/>
      <c r="AD1033" s="1"/>
      <c r="AE1033" s="1"/>
      <c r="AF1033" s="1" t="e">
        <f t="shared" si="306"/>
        <v>#REF!</v>
      </c>
      <c r="AG1033" s="1"/>
      <c r="AH1033" s="1"/>
      <c r="AI1033" s="1"/>
      <c r="AJ1033" s="1"/>
      <c r="AK1033" s="1"/>
      <c r="AL1033" s="1"/>
      <c r="AM1033" s="1"/>
    </row>
    <row r="1034" spans="27:39" x14ac:dyDescent="0.2">
      <c r="AA1034" s="1"/>
      <c r="AB1034" s="1"/>
      <c r="AC1034" s="1"/>
      <c r="AD1034" s="1"/>
      <c r="AE1034" s="1"/>
      <c r="AF1034" s="1" t="e">
        <f t="shared" si="306"/>
        <v>#REF!</v>
      </c>
      <c r="AG1034" s="1"/>
      <c r="AH1034" s="1"/>
      <c r="AI1034" s="1"/>
      <c r="AJ1034" s="1"/>
      <c r="AK1034" s="1"/>
      <c r="AL1034" s="1"/>
      <c r="AM1034" s="1"/>
    </row>
    <row r="1035" spans="27:39" x14ac:dyDescent="0.2">
      <c r="AA1035" s="1"/>
      <c r="AB1035" s="1"/>
      <c r="AC1035" s="1"/>
      <c r="AD1035" s="1"/>
      <c r="AE1035" s="1"/>
      <c r="AF1035" s="1" t="e">
        <f t="shared" si="306"/>
        <v>#REF!</v>
      </c>
      <c r="AG1035" s="1"/>
      <c r="AH1035" s="1"/>
      <c r="AI1035" s="1"/>
      <c r="AJ1035" s="1"/>
      <c r="AK1035" s="1"/>
      <c r="AL1035" s="1"/>
      <c r="AM1035" s="1"/>
    </row>
    <row r="1036" spans="27:39" x14ac:dyDescent="0.2">
      <c r="AA1036" s="1"/>
      <c r="AB1036" s="1"/>
      <c r="AC1036" s="1"/>
      <c r="AD1036" s="1"/>
      <c r="AE1036" s="1"/>
      <c r="AF1036" s="1" t="e">
        <f t="shared" si="306"/>
        <v>#REF!</v>
      </c>
      <c r="AG1036" s="1"/>
      <c r="AH1036" s="1"/>
      <c r="AI1036" s="1"/>
      <c r="AJ1036" s="1"/>
      <c r="AK1036" s="1"/>
      <c r="AL1036" s="1"/>
      <c r="AM1036" s="1"/>
    </row>
    <row r="1037" spans="27:39" x14ac:dyDescent="0.2">
      <c r="AA1037" s="1"/>
      <c r="AB1037" s="1"/>
      <c r="AC1037" s="1"/>
      <c r="AD1037" s="1"/>
      <c r="AE1037" s="1"/>
      <c r="AF1037" s="1" t="e">
        <f t="shared" si="306"/>
        <v>#REF!</v>
      </c>
      <c r="AG1037" s="1"/>
      <c r="AH1037" s="1"/>
      <c r="AI1037" s="1"/>
      <c r="AJ1037" s="1"/>
      <c r="AK1037" s="1"/>
      <c r="AL1037" s="1"/>
      <c r="AM1037" s="1"/>
    </row>
    <row r="1038" spans="27:39" x14ac:dyDescent="0.2">
      <c r="AA1038" s="1"/>
      <c r="AB1038" s="1"/>
      <c r="AC1038" s="1"/>
      <c r="AD1038" s="1"/>
      <c r="AE1038" s="1"/>
      <c r="AF1038" s="1" t="e">
        <f t="shared" si="306"/>
        <v>#REF!</v>
      </c>
      <c r="AG1038" s="1"/>
      <c r="AH1038" s="1"/>
      <c r="AI1038" s="1"/>
      <c r="AJ1038" s="1"/>
      <c r="AK1038" s="1"/>
      <c r="AL1038" s="1"/>
      <c r="AM1038" s="1"/>
    </row>
    <row r="1039" spans="27:39" x14ac:dyDescent="0.2">
      <c r="AA1039" s="1"/>
      <c r="AB1039" s="1"/>
      <c r="AC1039" s="1"/>
      <c r="AD1039" s="1"/>
      <c r="AE1039" s="1"/>
      <c r="AF1039" s="1" t="e">
        <f t="shared" si="306"/>
        <v>#REF!</v>
      </c>
      <c r="AG1039" s="1"/>
      <c r="AH1039" s="1"/>
      <c r="AI1039" s="1"/>
      <c r="AJ1039" s="1"/>
      <c r="AK1039" s="1"/>
      <c r="AL1039" s="1"/>
      <c r="AM1039" s="1"/>
    </row>
    <row r="1040" spans="27:39" x14ac:dyDescent="0.2">
      <c r="AA1040" s="1"/>
      <c r="AB1040" s="1"/>
      <c r="AC1040" s="1"/>
      <c r="AD1040" s="1"/>
      <c r="AE1040" s="1"/>
      <c r="AF1040" s="1" t="e">
        <f t="shared" si="306"/>
        <v>#REF!</v>
      </c>
      <c r="AG1040" s="1"/>
      <c r="AH1040" s="1"/>
      <c r="AI1040" s="1"/>
      <c r="AJ1040" s="1"/>
      <c r="AK1040" s="1"/>
      <c r="AL1040" s="1"/>
      <c r="AM1040" s="1"/>
    </row>
    <row r="1041" spans="27:39" x14ac:dyDescent="0.2">
      <c r="AA1041" s="1"/>
      <c r="AB1041" s="1"/>
      <c r="AC1041" s="1"/>
      <c r="AD1041" s="1"/>
      <c r="AE1041" s="1"/>
      <c r="AF1041" s="1" t="e">
        <f t="shared" si="306"/>
        <v>#REF!</v>
      </c>
      <c r="AG1041" s="1"/>
      <c r="AH1041" s="1"/>
      <c r="AI1041" s="1"/>
      <c r="AJ1041" s="1"/>
      <c r="AK1041" s="1"/>
      <c r="AL1041" s="1"/>
      <c r="AM1041" s="1"/>
    </row>
    <row r="1042" spans="27:39" x14ac:dyDescent="0.2">
      <c r="AA1042" s="1"/>
      <c r="AB1042" s="1"/>
      <c r="AC1042" s="1"/>
      <c r="AD1042" s="1"/>
      <c r="AE1042" s="1"/>
      <c r="AF1042" s="1" t="e">
        <f t="shared" si="306"/>
        <v>#REF!</v>
      </c>
      <c r="AG1042" s="1"/>
      <c r="AH1042" s="1"/>
      <c r="AI1042" s="1"/>
      <c r="AJ1042" s="1"/>
      <c r="AK1042" s="1"/>
      <c r="AL1042" s="1"/>
      <c r="AM1042" s="1"/>
    </row>
    <row r="1043" spans="27:39" x14ac:dyDescent="0.2">
      <c r="AA1043" s="1"/>
      <c r="AB1043" s="1"/>
      <c r="AC1043" s="1"/>
      <c r="AD1043" s="1"/>
      <c r="AE1043" s="1"/>
      <c r="AF1043" s="1" t="e">
        <f t="shared" si="306"/>
        <v>#REF!</v>
      </c>
      <c r="AG1043" s="1"/>
      <c r="AH1043" s="1"/>
      <c r="AI1043" s="1"/>
      <c r="AJ1043" s="1"/>
      <c r="AK1043" s="1"/>
      <c r="AL1043" s="1"/>
      <c r="AM1043" s="1"/>
    </row>
    <row r="1044" spans="27:39" x14ac:dyDescent="0.2">
      <c r="AA1044" s="1"/>
      <c r="AB1044" s="1"/>
      <c r="AC1044" s="1"/>
      <c r="AD1044" s="1"/>
      <c r="AE1044" s="1"/>
      <c r="AF1044" s="1" t="e">
        <f t="shared" si="306"/>
        <v>#REF!</v>
      </c>
      <c r="AG1044" s="1"/>
      <c r="AH1044" s="1"/>
      <c r="AI1044" s="1"/>
      <c r="AJ1044" s="1"/>
      <c r="AK1044" s="1"/>
      <c r="AL1044" s="1"/>
      <c r="AM1044" s="1"/>
    </row>
    <row r="1045" spans="27:39" x14ac:dyDescent="0.2">
      <c r="AA1045" s="1"/>
      <c r="AB1045" s="1"/>
      <c r="AC1045" s="1"/>
      <c r="AD1045" s="1"/>
      <c r="AE1045" s="1"/>
      <c r="AF1045" s="1" t="e">
        <f t="shared" si="306"/>
        <v>#REF!</v>
      </c>
      <c r="AG1045" s="1"/>
      <c r="AH1045" s="1"/>
      <c r="AI1045" s="1"/>
      <c r="AJ1045" s="1"/>
      <c r="AK1045" s="1"/>
      <c r="AL1045" s="1"/>
      <c r="AM1045" s="1"/>
    </row>
    <row r="1046" spans="27:39" x14ac:dyDescent="0.2">
      <c r="AA1046" s="1"/>
      <c r="AB1046" s="1"/>
      <c r="AC1046" s="1"/>
      <c r="AD1046" s="1"/>
      <c r="AE1046" s="1"/>
      <c r="AF1046" s="1" t="e">
        <f t="shared" si="306"/>
        <v>#REF!</v>
      </c>
      <c r="AG1046" s="1"/>
      <c r="AH1046" s="1"/>
      <c r="AI1046" s="1"/>
      <c r="AJ1046" s="1"/>
      <c r="AK1046" s="1"/>
      <c r="AL1046" s="1"/>
      <c r="AM1046" s="1"/>
    </row>
    <row r="1047" spans="27:39" x14ac:dyDescent="0.2">
      <c r="AA1047" s="1"/>
      <c r="AB1047" s="1"/>
      <c r="AC1047" s="1"/>
      <c r="AD1047" s="1"/>
      <c r="AE1047" s="1"/>
      <c r="AF1047" s="1" t="e">
        <f t="shared" si="306"/>
        <v>#REF!</v>
      </c>
      <c r="AG1047" s="1"/>
      <c r="AH1047" s="1"/>
      <c r="AI1047" s="1"/>
      <c r="AJ1047" s="1"/>
      <c r="AK1047" s="1"/>
      <c r="AL1047" s="1"/>
      <c r="AM1047" s="1"/>
    </row>
    <row r="1048" spans="27:39" x14ac:dyDescent="0.2">
      <c r="AA1048" s="1"/>
      <c r="AB1048" s="1"/>
      <c r="AC1048" s="1"/>
      <c r="AD1048" s="1"/>
      <c r="AE1048" s="1"/>
      <c r="AF1048" s="1" t="e">
        <f t="shared" si="306"/>
        <v>#REF!</v>
      </c>
      <c r="AG1048" s="1"/>
      <c r="AH1048" s="1"/>
      <c r="AI1048" s="1"/>
      <c r="AJ1048" s="1"/>
      <c r="AK1048" s="1"/>
      <c r="AL1048" s="1"/>
      <c r="AM1048" s="1"/>
    </row>
    <row r="1049" spans="27:39" x14ac:dyDescent="0.2">
      <c r="AA1049" s="1"/>
      <c r="AB1049" s="1"/>
      <c r="AC1049" s="1"/>
      <c r="AD1049" s="1"/>
      <c r="AE1049" s="1"/>
      <c r="AF1049" s="1" t="e">
        <f t="shared" si="306"/>
        <v>#REF!</v>
      </c>
      <c r="AG1049" s="1"/>
      <c r="AH1049" s="1"/>
      <c r="AI1049" s="1"/>
      <c r="AJ1049" s="1"/>
      <c r="AK1049" s="1"/>
      <c r="AL1049" s="1"/>
      <c r="AM1049" s="1"/>
    </row>
    <row r="1050" spans="27:39" x14ac:dyDescent="0.2">
      <c r="AA1050" s="1"/>
      <c r="AB1050" s="1"/>
      <c r="AC1050" s="1"/>
      <c r="AD1050" s="1"/>
      <c r="AE1050" s="1"/>
      <c r="AF1050" s="1" t="e">
        <f t="shared" si="306"/>
        <v>#REF!</v>
      </c>
      <c r="AG1050" s="1"/>
      <c r="AH1050" s="1"/>
      <c r="AI1050" s="1"/>
      <c r="AJ1050" s="1"/>
      <c r="AK1050" s="1"/>
      <c r="AL1050" s="1"/>
      <c r="AM1050" s="1"/>
    </row>
    <row r="1051" spans="27:39" x14ac:dyDescent="0.2">
      <c r="AA1051" s="1"/>
      <c r="AB1051" s="1"/>
      <c r="AC1051" s="1"/>
      <c r="AD1051" s="1"/>
      <c r="AE1051" s="1"/>
      <c r="AF1051" s="1" t="e">
        <f t="shared" si="306"/>
        <v>#REF!</v>
      </c>
      <c r="AG1051" s="1"/>
      <c r="AH1051" s="1"/>
      <c r="AI1051" s="1"/>
      <c r="AJ1051" s="1"/>
      <c r="AK1051" s="1"/>
      <c r="AL1051" s="1"/>
      <c r="AM1051" s="1"/>
    </row>
    <row r="1052" spans="27:39" x14ac:dyDescent="0.2">
      <c r="AA1052" s="1"/>
      <c r="AB1052" s="1"/>
      <c r="AC1052" s="1"/>
      <c r="AD1052" s="1"/>
      <c r="AE1052" s="1"/>
      <c r="AF1052" s="1" t="e">
        <f t="shared" si="306"/>
        <v>#REF!</v>
      </c>
      <c r="AG1052" s="1"/>
      <c r="AH1052" s="1"/>
      <c r="AI1052" s="1"/>
      <c r="AJ1052" s="1"/>
      <c r="AK1052" s="1"/>
      <c r="AL1052" s="1"/>
      <c r="AM1052" s="1"/>
    </row>
    <row r="1053" spans="27:39" x14ac:dyDescent="0.2">
      <c r="AA1053" s="1"/>
      <c r="AB1053" s="1"/>
      <c r="AC1053" s="1"/>
      <c r="AD1053" s="1"/>
      <c r="AE1053" s="1"/>
      <c r="AF1053" s="1" t="e">
        <f t="shared" si="306"/>
        <v>#REF!</v>
      </c>
      <c r="AG1053" s="1"/>
      <c r="AH1053" s="1"/>
      <c r="AI1053" s="1"/>
      <c r="AJ1053" s="1"/>
      <c r="AK1053" s="1"/>
      <c r="AL1053" s="1"/>
      <c r="AM1053" s="1"/>
    </row>
    <row r="1054" spans="27:39" x14ac:dyDescent="0.2">
      <c r="AA1054" s="1"/>
      <c r="AB1054" s="1"/>
      <c r="AC1054" s="1"/>
      <c r="AD1054" s="1"/>
      <c r="AE1054" s="1"/>
      <c r="AF1054" s="1" t="e">
        <f t="shared" si="306"/>
        <v>#REF!</v>
      </c>
      <c r="AG1054" s="1"/>
      <c r="AH1054" s="1"/>
      <c r="AI1054" s="1"/>
      <c r="AJ1054" s="1"/>
      <c r="AK1054" s="1"/>
      <c r="AL1054" s="1"/>
      <c r="AM1054" s="1"/>
    </row>
    <row r="1055" spans="27:39" x14ac:dyDescent="0.2">
      <c r="AA1055" s="1"/>
      <c r="AB1055" s="1"/>
      <c r="AC1055" s="1"/>
      <c r="AD1055" s="1"/>
      <c r="AE1055" s="1"/>
      <c r="AF1055" s="1" t="e">
        <f t="shared" si="306"/>
        <v>#REF!</v>
      </c>
      <c r="AG1055" s="1"/>
      <c r="AH1055" s="1"/>
      <c r="AI1055" s="1"/>
      <c r="AJ1055" s="1"/>
      <c r="AK1055" s="1"/>
      <c r="AL1055" s="1"/>
      <c r="AM1055" s="1"/>
    </row>
    <row r="1056" spans="27:39" x14ac:dyDescent="0.2">
      <c r="AA1056" s="1"/>
      <c r="AB1056" s="1"/>
      <c r="AC1056" s="1"/>
      <c r="AD1056" s="1"/>
      <c r="AE1056" s="1"/>
      <c r="AF1056" s="1" t="e">
        <f t="shared" si="306"/>
        <v>#REF!</v>
      </c>
      <c r="AG1056" s="1"/>
      <c r="AH1056" s="1"/>
      <c r="AI1056" s="1"/>
      <c r="AJ1056" s="1"/>
      <c r="AK1056" s="1"/>
      <c r="AL1056" s="1"/>
      <c r="AM1056" s="1"/>
    </row>
    <row r="1057" spans="27:39" x14ac:dyDescent="0.2">
      <c r="AA1057" s="1"/>
      <c r="AB1057" s="1"/>
      <c r="AC1057" s="1"/>
      <c r="AD1057" s="1"/>
      <c r="AE1057" s="1"/>
      <c r="AF1057" s="1" t="e">
        <f t="shared" si="306"/>
        <v>#REF!</v>
      </c>
      <c r="AG1057" s="1"/>
      <c r="AH1057" s="1"/>
      <c r="AI1057" s="1"/>
      <c r="AJ1057" s="1"/>
      <c r="AK1057" s="1"/>
      <c r="AL1057" s="1"/>
      <c r="AM1057" s="1"/>
    </row>
    <row r="1058" spans="27:39" x14ac:dyDescent="0.2">
      <c r="AA1058" s="1"/>
      <c r="AB1058" s="1"/>
      <c r="AC1058" s="1"/>
      <c r="AD1058" s="1"/>
      <c r="AE1058" s="1"/>
      <c r="AF1058" s="1" t="e">
        <f t="shared" si="306"/>
        <v>#REF!</v>
      </c>
      <c r="AG1058" s="1"/>
      <c r="AH1058" s="1"/>
      <c r="AI1058" s="1"/>
      <c r="AJ1058" s="1"/>
      <c r="AK1058" s="1"/>
      <c r="AL1058" s="1"/>
      <c r="AM1058" s="1"/>
    </row>
    <row r="1059" spans="27:39" x14ac:dyDescent="0.2">
      <c r="AA1059" s="1"/>
      <c r="AB1059" s="1"/>
      <c r="AC1059" s="1"/>
      <c r="AD1059" s="1"/>
      <c r="AE1059" s="1"/>
      <c r="AF1059" s="1" t="e">
        <f t="shared" si="306"/>
        <v>#REF!</v>
      </c>
      <c r="AG1059" s="1"/>
      <c r="AH1059" s="1"/>
      <c r="AI1059" s="1"/>
      <c r="AJ1059" s="1"/>
      <c r="AK1059" s="1"/>
      <c r="AL1059" s="1"/>
      <c r="AM1059" s="1"/>
    </row>
    <row r="1060" spans="27:39" x14ac:dyDescent="0.2">
      <c r="AA1060" s="1"/>
      <c r="AB1060" s="1"/>
      <c r="AC1060" s="1"/>
      <c r="AD1060" s="1"/>
      <c r="AE1060" s="1"/>
      <c r="AF1060" s="1" t="e">
        <f t="shared" si="306"/>
        <v>#REF!</v>
      </c>
      <c r="AG1060" s="1"/>
      <c r="AH1060" s="1"/>
      <c r="AI1060" s="1"/>
      <c r="AJ1060" s="1"/>
      <c r="AK1060" s="1"/>
      <c r="AL1060" s="1"/>
      <c r="AM1060" s="1"/>
    </row>
    <row r="1061" spans="27:39" x14ac:dyDescent="0.2">
      <c r="AA1061" s="1"/>
      <c r="AB1061" s="1"/>
      <c r="AC1061" s="1"/>
      <c r="AD1061" s="1"/>
      <c r="AE1061" s="1"/>
      <c r="AF1061" s="1" t="e">
        <f t="shared" si="306"/>
        <v>#REF!</v>
      </c>
      <c r="AG1061" s="1"/>
      <c r="AH1061" s="1"/>
      <c r="AI1061" s="1"/>
      <c r="AJ1061" s="1"/>
      <c r="AK1061" s="1"/>
      <c r="AL1061" s="1"/>
      <c r="AM1061" s="1"/>
    </row>
    <row r="1062" spans="27:39" x14ac:dyDescent="0.2">
      <c r="AA1062" s="1"/>
      <c r="AB1062" s="1"/>
      <c r="AC1062" s="1"/>
      <c r="AD1062" s="1"/>
      <c r="AE1062" s="1"/>
      <c r="AF1062" s="1" t="e">
        <f t="shared" si="306"/>
        <v>#REF!</v>
      </c>
      <c r="AG1062" s="1"/>
      <c r="AH1062" s="1"/>
      <c r="AI1062" s="1"/>
      <c r="AJ1062" s="1"/>
      <c r="AK1062" s="1"/>
      <c r="AL1062" s="1"/>
      <c r="AM1062" s="1"/>
    </row>
    <row r="1063" spans="27:39" x14ac:dyDescent="0.2">
      <c r="AA1063" s="1"/>
      <c r="AB1063" s="1"/>
      <c r="AC1063" s="1"/>
      <c r="AD1063" s="1"/>
      <c r="AE1063" s="1"/>
      <c r="AF1063" s="1" t="e">
        <f t="shared" si="306"/>
        <v>#REF!</v>
      </c>
      <c r="AG1063" s="1"/>
      <c r="AH1063" s="1"/>
      <c r="AI1063" s="1"/>
      <c r="AJ1063" s="1"/>
      <c r="AK1063" s="1"/>
      <c r="AL1063" s="1"/>
      <c r="AM1063" s="1"/>
    </row>
    <row r="1064" spans="27:39" x14ac:dyDescent="0.2">
      <c r="AA1064" s="1"/>
      <c r="AB1064" s="1"/>
      <c r="AC1064" s="1"/>
      <c r="AD1064" s="1"/>
      <c r="AE1064" s="1"/>
      <c r="AF1064" s="1" t="e">
        <f t="shared" si="306"/>
        <v>#REF!</v>
      </c>
      <c r="AG1064" s="1"/>
      <c r="AH1064" s="1"/>
      <c r="AI1064" s="1"/>
      <c r="AJ1064" s="1"/>
      <c r="AK1064" s="1"/>
      <c r="AL1064" s="1"/>
      <c r="AM1064" s="1"/>
    </row>
    <row r="1065" spans="27:39" x14ac:dyDescent="0.2">
      <c r="AA1065" s="1"/>
      <c r="AB1065" s="1"/>
      <c r="AC1065" s="1"/>
      <c r="AD1065" s="1"/>
      <c r="AE1065" s="1"/>
      <c r="AF1065" s="1" t="e">
        <f t="shared" si="306"/>
        <v>#REF!</v>
      </c>
      <c r="AG1065" s="1"/>
      <c r="AH1065" s="1"/>
      <c r="AI1065" s="1"/>
      <c r="AJ1065" s="1"/>
      <c r="AK1065" s="1"/>
      <c r="AL1065" s="1"/>
      <c r="AM1065" s="1"/>
    </row>
    <row r="1066" spans="27:39" x14ac:dyDescent="0.2">
      <c r="AA1066" s="1"/>
      <c r="AB1066" s="1"/>
      <c r="AC1066" s="1"/>
      <c r="AD1066" s="1"/>
      <c r="AE1066" s="1"/>
      <c r="AF1066" s="1" t="e">
        <f t="shared" si="306"/>
        <v>#REF!</v>
      </c>
      <c r="AG1066" s="1"/>
      <c r="AH1066" s="1"/>
      <c r="AI1066" s="1"/>
      <c r="AJ1066" s="1"/>
      <c r="AK1066" s="1"/>
      <c r="AL1066" s="1"/>
      <c r="AM1066" s="1"/>
    </row>
    <row r="1067" spans="27:39" x14ac:dyDescent="0.2">
      <c r="AA1067" s="1"/>
      <c r="AB1067" s="1"/>
      <c r="AC1067" s="1"/>
      <c r="AD1067" s="1"/>
      <c r="AE1067" s="1"/>
      <c r="AF1067" s="1" t="e">
        <f t="shared" si="306"/>
        <v>#REF!</v>
      </c>
      <c r="AG1067" s="1"/>
      <c r="AH1067" s="1"/>
      <c r="AI1067" s="1"/>
      <c r="AJ1067" s="1"/>
      <c r="AK1067" s="1"/>
      <c r="AL1067" s="1"/>
      <c r="AM1067" s="1"/>
    </row>
    <row r="1068" spans="27:39" x14ac:dyDescent="0.2">
      <c r="AA1068" s="1"/>
      <c r="AB1068" s="1"/>
      <c r="AC1068" s="1"/>
      <c r="AD1068" s="1"/>
      <c r="AE1068" s="1"/>
      <c r="AF1068" s="1" t="e">
        <f t="shared" si="306"/>
        <v>#REF!</v>
      </c>
      <c r="AG1068" s="1"/>
      <c r="AH1068" s="1"/>
      <c r="AI1068" s="1"/>
      <c r="AJ1068" s="1"/>
      <c r="AK1068" s="1"/>
      <c r="AL1068" s="1"/>
      <c r="AM1068" s="1"/>
    </row>
    <row r="1069" spans="27:39" x14ac:dyDescent="0.2">
      <c r="AA1069" s="1"/>
      <c r="AB1069" s="1"/>
      <c r="AC1069" s="1"/>
      <c r="AD1069" s="1"/>
      <c r="AE1069" s="1"/>
      <c r="AF1069" s="1" t="e">
        <f t="shared" si="306"/>
        <v>#REF!</v>
      </c>
      <c r="AG1069" s="1"/>
      <c r="AH1069" s="1"/>
      <c r="AI1069" s="1"/>
      <c r="AJ1069" s="1"/>
      <c r="AK1069" s="1"/>
      <c r="AL1069" s="1"/>
      <c r="AM1069" s="1"/>
    </row>
    <row r="1070" spans="27:39" x14ac:dyDescent="0.2">
      <c r="AA1070" s="1"/>
      <c r="AB1070" s="1"/>
      <c r="AC1070" s="1"/>
      <c r="AD1070" s="1"/>
      <c r="AE1070" s="1"/>
      <c r="AF1070" s="1" t="e">
        <f t="shared" si="306"/>
        <v>#REF!</v>
      </c>
      <c r="AG1070" s="1"/>
      <c r="AH1070" s="1"/>
      <c r="AI1070" s="1"/>
      <c r="AJ1070" s="1"/>
      <c r="AK1070" s="1"/>
      <c r="AL1070" s="1"/>
      <c r="AM1070" s="1"/>
    </row>
    <row r="1071" spans="27:39" x14ac:dyDescent="0.2">
      <c r="AA1071" s="1"/>
      <c r="AB1071" s="1"/>
      <c r="AC1071" s="1"/>
      <c r="AD1071" s="1"/>
      <c r="AE1071" s="1"/>
      <c r="AF1071" s="1" t="e">
        <f t="shared" si="306"/>
        <v>#REF!</v>
      </c>
      <c r="AG1071" s="1"/>
      <c r="AH1071" s="1"/>
      <c r="AI1071" s="1"/>
      <c r="AJ1071" s="1"/>
      <c r="AK1071" s="1"/>
      <c r="AL1071" s="1"/>
      <c r="AM1071" s="1"/>
    </row>
    <row r="1072" spans="27:39" x14ac:dyDescent="0.2">
      <c r="AA1072" s="1"/>
      <c r="AB1072" s="1"/>
      <c r="AC1072" s="1"/>
      <c r="AD1072" s="1"/>
      <c r="AE1072" s="1"/>
      <c r="AF1072" s="1" t="e">
        <f t="shared" si="306"/>
        <v>#REF!</v>
      </c>
      <c r="AG1072" s="1"/>
      <c r="AH1072" s="1"/>
      <c r="AI1072" s="1"/>
      <c r="AJ1072" s="1"/>
      <c r="AK1072" s="1"/>
      <c r="AL1072" s="1"/>
      <c r="AM1072" s="1"/>
    </row>
    <row r="1073" spans="27:39" x14ac:dyDescent="0.2">
      <c r="AA1073" s="1"/>
      <c r="AB1073" s="1"/>
      <c r="AC1073" s="1"/>
      <c r="AD1073" s="1"/>
      <c r="AE1073" s="1"/>
      <c r="AF1073" s="1" t="e">
        <f t="shared" si="306"/>
        <v>#REF!</v>
      </c>
      <c r="AG1073" s="1"/>
      <c r="AH1073" s="1"/>
      <c r="AI1073" s="1"/>
      <c r="AJ1073" s="1"/>
      <c r="AK1073" s="1"/>
      <c r="AL1073" s="1"/>
      <c r="AM1073" s="1"/>
    </row>
    <row r="1074" spans="27:39" x14ac:dyDescent="0.2">
      <c r="AA1074" s="1"/>
      <c r="AB1074" s="1"/>
      <c r="AC1074" s="1"/>
      <c r="AD1074" s="1"/>
      <c r="AE1074" s="1"/>
      <c r="AF1074" s="1" t="e">
        <f t="shared" si="306"/>
        <v>#REF!</v>
      </c>
      <c r="AG1074" s="1"/>
      <c r="AH1074" s="1"/>
      <c r="AI1074" s="1"/>
      <c r="AJ1074" s="1"/>
      <c r="AK1074" s="1"/>
      <c r="AL1074" s="1"/>
      <c r="AM1074" s="1"/>
    </row>
    <row r="1075" spans="27:39" x14ac:dyDescent="0.2">
      <c r="AA1075" s="1"/>
      <c r="AB1075" s="1"/>
      <c r="AC1075" s="1"/>
      <c r="AD1075" s="1"/>
      <c r="AE1075" s="1"/>
      <c r="AF1075" s="1" t="e">
        <f t="shared" si="306"/>
        <v>#REF!</v>
      </c>
      <c r="AG1075" s="1"/>
      <c r="AH1075" s="1"/>
      <c r="AI1075" s="1"/>
      <c r="AJ1075" s="1"/>
      <c r="AK1075" s="1"/>
      <c r="AL1075" s="1"/>
      <c r="AM1075" s="1"/>
    </row>
    <row r="1076" spans="27:39" x14ac:dyDescent="0.2">
      <c r="AA1076" s="1"/>
      <c r="AB1076" s="1"/>
      <c r="AC1076" s="1"/>
      <c r="AD1076" s="1"/>
      <c r="AE1076" s="1"/>
      <c r="AF1076" s="1" t="e">
        <f t="shared" si="306"/>
        <v>#REF!</v>
      </c>
      <c r="AG1076" s="1"/>
      <c r="AH1076" s="1"/>
      <c r="AI1076" s="1"/>
      <c r="AJ1076" s="1"/>
      <c r="AK1076" s="1"/>
      <c r="AL1076" s="1"/>
      <c r="AM1076" s="1"/>
    </row>
    <row r="1077" spans="27:39" x14ac:dyDescent="0.2">
      <c r="AA1077" s="1"/>
      <c r="AB1077" s="1"/>
      <c r="AC1077" s="1"/>
      <c r="AD1077" s="1"/>
      <c r="AE1077" s="1"/>
      <c r="AF1077" s="1" t="e">
        <f t="shared" si="306"/>
        <v>#REF!</v>
      </c>
      <c r="AG1077" s="1"/>
      <c r="AH1077" s="1"/>
      <c r="AI1077" s="1"/>
      <c r="AJ1077" s="1"/>
      <c r="AK1077" s="1"/>
      <c r="AL1077" s="1"/>
      <c r="AM1077" s="1"/>
    </row>
    <row r="1078" spans="27:39" x14ac:dyDescent="0.2">
      <c r="AA1078" s="1"/>
      <c r="AB1078" s="1"/>
      <c r="AC1078" s="1"/>
      <c r="AD1078" s="1"/>
      <c r="AE1078" s="1"/>
      <c r="AF1078" s="1" t="e">
        <f t="shared" si="306"/>
        <v>#REF!</v>
      </c>
      <c r="AG1078" s="1"/>
      <c r="AH1078" s="1"/>
      <c r="AI1078" s="1"/>
      <c r="AJ1078" s="1"/>
      <c r="AK1078" s="1"/>
      <c r="AL1078" s="1"/>
      <c r="AM1078" s="1"/>
    </row>
    <row r="1079" spans="27:39" x14ac:dyDescent="0.2">
      <c r="AA1079" s="1"/>
      <c r="AB1079" s="1"/>
      <c r="AC1079" s="1"/>
      <c r="AD1079" s="1"/>
      <c r="AE1079" s="1"/>
      <c r="AF1079" s="1" t="e">
        <f t="shared" si="306"/>
        <v>#REF!</v>
      </c>
      <c r="AG1079" s="1"/>
      <c r="AH1079" s="1"/>
      <c r="AI1079" s="1"/>
      <c r="AJ1079" s="1"/>
      <c r="AK1079" s="1"/>
      <c r="AL1079" s="1"/>
      <c r="AM1079" s="1"/>
    </row>
    <row r="1080" spans="27:39" x14ac:dyDescent="0.2">
      <c r="AA1080" s="1"/>
      <c r="AB1080" s="1"/>
      <c r="AC1080" s="1"/>
      <c r="AD1080" s="1"/>
      <c r="AE1080" s="1"/>
      <c r="AF1080" s="1" t="e">
        <f t="shared" si="306"/>
        <v>#REF!</v>
      </c>
      <c r="AG1080" s="1"/>
      <c r="AH1080" s="1"/>
      <c r="AI1080" s="1"/>
      <c r="AJ1080" s="1"/>
      <c r="AK1080" s="1"/>
      <c r="AL1080" s="1"/>
      <c r="AM1080" s="1"/>
    </row>
    <row r="1081" spans="27:39" x14ac:dyDescent="0.2">
      <c r="AA1081" s="1"/>
      <c r="AB1081" s="1"/>
      <c r="AC1081" s="1"/>
      <c r="AD1081" s="1"/>
      <c r="AE1081" s="1"/>
      <c r="AF1081" s="1" t="e">
        <f t="shared" si="306"/>
        <v>#REF!</v>
      </c>
      <c r="AG1081" s="1"/>
      <c r="AH1081" s="1"/>
      <c r="AI1081" s="1"/>
      <c r="AJ1081" s="1"/>
      <c r="AK1081" s="1"/>
      <c r="AL1081" s="1"/>
      <c r="AM1081" s="1"/>
    </row>
    <row r="1082" spans="27:39" x14ac:dyDescent="0.2">
      <c r="AA1082" s="1"/>
      <c r="AB1082" s="1"/>
      <c r="AC1082" s="1"/>
      <c r="AD1082" s="1"/>
      <c r="AE1082" s="1"/>
      <c r="AF1082" s="1" t="e">
        <f t="shared" si="306"/>
        <v>#REF!</v>
      </c>
      <c r="AG1082" s="1"/>
      <c r="AH1082" s="1"/>
      <c r="AI1082" s="1"/>
      <c r="AJ1082" s="1"/>
      <c r="AK1082" s="1"/>
      <c r="AL1082" s="1"/>
      <c r="AM1082" s="1"/>
    </row>
    <row r="1083" spans="27:39" x14ac:dyDescent="0.2">
      <c r="AA1083" s="1"/>
      <c r="AB1083" s="1"/>
      <c r="AC1083" s="1"/>
      <c r="AD1083" s="1"/>
      <c r="AE1083" s="1"/>
      <c r="AF1083" s="1" t="e">
        <f t="shared" si="306"/>
        <v>#REF!</v>
      </c>
      <c r="AG1083" s="1"/>
      <c r="AH1083" s="1"/>
      <c r="AI1083" s="1"/>
      <c r="AJ1083" s="1"/>
      <c r="AK1083" s="1"/>
      <c r="AL1083" s="1"/>
      <c r="AM1083" s="1"/>
    </row>
    <row r="1084" spans="27:39" x14ac:dyDescent="0.2">
      <c r="AA1084" s="1"/>
      <c r="AB1084" s="1"/>
      <c r="AC1084" s="1"/>
      <c r="AD1084" s="1"/>
      <c r="AE1084" s="1"/>
      <c r="AF1084" s="1" t="e">
        <f t="shared" si="306"/>
        <v>#REF!</v>
      </c>
      <c r="AG1084" s="1"/>
      <c r="AH1084" s="1"/>
      <c r="AI1084" s="1"/>
      <c r="AJ1084" s="1"/>
      <c r="AK1084" s="1"/>
      <c r="AL1084" s="1"/>
      <c r="AM1084" s="1"/>
    </row>
    <row r="1085" spans="27:39" x14ac:dyDescent="0.2">
      <c r="AA1085" s="1"/>
      <c r="AB1085" s="1"/>
      <c r="AC1085" s="1"/>
      <c r="AD1085" s="1"/>
      <c r="AE1085" s="1"/>
      <c r="AF1085" s="1" t="e">
        <f t="shared" si="306"/>
        <v>#REF!</v>
      </c>
      <c r="AG1085" s="1"/>
      <c r="AH1085" s="1"/>
      <c r="AI1085" s="1"/>
      <c r="AJ1085" s="1"/>
      <c r="AK1085" s="1"/>
      <c r="AL1085" s="1"/>
      <c r="AM1085" s="1"/>
    </row>
    <row r="1086" spans="27:39" x14ac:dyDescent="0.2">
      <c r="AA1086" s="1"/>
      <c r="AB1086" s="1"/>
      <c r="AC1086" s="1"/>
      <c r="AD1086" s="1"/>
      <c r="AE1086" s="1"/>
      <c r="AF1086" s="1" t="e">
        <f t="shared" si="306"/>
        <v>#REF!</v>
      </c>
      <c r="AG1086" s="1"/>
      <c r="AH1086" s="1"/>
      <c r="AI1086" s="1"/>
      <c r="AJ1086" s="1"/>
      <c r="AK1086" s="1"/>
      <c r="AL1086" s="1"/>
      <c r="AM1086" s="1"/>
    </row>
    <row r="1087" spans="27:39" x14ac:dyDescent="0.2">
      <c r="AA1087" s="1"/>
      <c r="AB1087" s="1"/>
      <c r="AC1087" s="1"/>
      <c r="AD1087" s="1"/>
      <c r="AE1087" s="1"/>
      <c r="AF1087" s="1" t="e">
        <f t="shared" si="306"/>
        <v>#REF!</v>
      </c>
      <c r="AG1087" s="1"/>
      <c r="AH1087" s="1"/>
      <c r="AI1087" s="1"/>
      <c r="AJ1087" s="1"/>
      <c r="AK1087" s="1"/>
      <c r="AL1087" s="1"/>
      <c r="AM1087" s="1"/>
    </row>
    <row r="1088" spans="27:39" x14ac:dyDescent="0.2">
      <c r="AA1088" s="1"/>
      <c r="AB1088" s="1"/>
      <c r="AC1088" s="1"/>
      <c r="AD1088" s="1"/>
      <c r="AE1088" s="1"/>
      <c r="AF1088" s="1" t="e">
        <f t="shared" si="306"/>
        <v>#REF!</v>
      </c>
      <c r="AG1088" s="1"/>
      <c r="AH1088" s="1"/>
      <c r="AI1088" s="1"/>
      <c r="AJ1088" s="1"/>
      <c r="AK1088" s="1"/>
      <c r="AL1088" s="1"/>
      <c r="AM1088" s="1"/>
    </row>
    <row r="1089" spans="27:39" x14ac:dyDescent="0.2">
      <c r="AA1089" s="1"/>
      <c r="AB1089" s="1"/>
      <c r="AC1089" s="1"/>
      <c r="AD1089" s="1"/>
      <c r="AE1089" s="1"/>
      <c r="AF1089" s="1" t="e">
        <f t="shared" si="306"/>
        <v>#REF!</v>
      </c>
      <c r="AG1089" s="1"/>
      <c r="AH1089" s="1"/>
      <c r="AI1089" s="1"/>
      <c r="AJ1089" s="1"/>
      <c r="AK1089" s="1"/>
      <c r="AL1089" s="1"/>
      <c r="AM1089" s="1"/>
    </row>
    <row r="1090" spans="27:39" x14ac:dyDescent="0.2">
      <c r="AA1090" s="1"/>
      <c r="AB1090" s="1"/>
      <c r="AC1090" s="1"/>
      <c r="AD1090" s="1"/>
      <c r="AE1090" s="1"/>
      <c r="AF1090" s="1" t="e">
        <f t="shared" si="306"/>
        <v>#REF!</v>
      </c>
      <c r="AG1090" s="1"/>
      <c r="AH1090" s="1"/>
      <c r="AI1090" s="1"/>
      <c r="AJ1090" s="1"/>
      <c r="AK1090" s="1"/>
      <c r="AL1090" s="1"/>
      <c r="AM1090" s="1"/>
    </row>
    <row r="1091" spans="27:39" x14ac:dyDescent="0.2">
      <c r="AA1091" s="1"/>
      <c r="AB1091" s="1"/>
      <c r="AC1091" s="1"/>
      <c r="AD1091" s="1"/>
      <c r="AE1091" s="1"/>
      <c r="AF1091" s="1" t="e">
        <f t="shared" si="306"/>
        <v>#REF!</v>
      </c>
      <c r="AG1091" s="1"/>
      <c r="AH1091" s="1"/>
      <c r="AI1091" s="1"/>
      <c r="AJ1091" s="1"/>
      <c r="AK1091" s="1"/>
      <c r="AL1091" s="1"/>
      <c r="AM1091" s="1"/>
    </row>
    <row r="1092" spans="27:39" x14ac:dyDescent="0.2">
      <c r="AA1092" s="1"/>
      <c r="AB1092" s="1"/>
      <c r="AC1092" s="1"/>
      <c r="AD1092" s="1"/>
      <c r="AE1092" s="1"/>
      <c r="AF1092" s="1" t="e">
        <f t="shared" si="306"/>
        <v>#REF!</v>
      </c>
      <c r="AG1092" s="1"/>
      <c r="AH1092" s="1"/>
      <c r="AI1092" s="1"/>
      <c r="AJ1092" s="1"/>
      <c r="AK1092" s="1"/>
      <c r="AL1092" s="1"/>
      <c r="AM1092" s="1"/>
    </row>
    <row r="1093" spans="27:39" x14ac:dyDescent="0.2">
      <c r="AA1093" s="1"/>
      <c r="AB1093" s="1"/>
      <c r="AC1093" s="1"/>
      <c r="AD1093" s="1"/>
      <c r="AE1093" s="1"/>
      <c r="AF1093" s="1" t="e">
        <f t="shared" si="306"/>
        <v>#REF!</v>
      </c>
      <c r="AG1093" s="1"/>
      <c r="AH1093" s="1"/>
      <c r="AI1093" s="1"/>
      <c r="AJ1093" s="1"/>
      <c r="AK1093" s="1"/>
      <c r="AL1093" s="1"/>
      <c r="AM1093" s="1"/>
    </row>
    <row r="1094" spans="27:39" x14ac:dyDescent="0.2">
      <c r="AA1094" s="1"/>
      <c r="AB1094" s="1"/>
      <c r="AC1094" s="1"/>
      <c r="AD1094" s="1"/>
      <c r="AE1094" s="1"/>
      <c r="AF1094" s="1" t="e">
        <f t="shared" si="306"/>
        <v>#REF!</v>
      </c>
      <c r="AG1094" s="1"/>
      <c r="AH1094" s="1"/>
      <c r="AI1094" s="1"/>
      <c r="AJ1094" s="1"/>
      <c r="AK1094" s="1"/>
      <c r="AL1094" s="1"/>
      <c r="AM1094" s="1"/>
    </row>
    <row r="1095" spans="27:39" x14ac:dyDescent="0.2">
      <c r="AA1095" s="1"/>
      <c r="AB1095" s="1"/>
      <c r="AC1095" s="1"/>
      <c r="AD1095" s="1"/>
      <c r="AE1095" s="1"/>
      <c r="AF1095" s="1" t="e">
        <f t="shared" si="306"/>
        <v>#REF!</v>
      </c>
      <c r="AG1095" s="1"/>
      <c r="AH1095" s="1"/>
      <c r="AI1095" s="1"/>
      <c r="AJ1095" s="1"/>
      <c r="AK1095" s="1"/>
      <c r="AL1095" s="1"/>
      <c r="AM1095" s="1"/>
    </row>
    <row r="1096" spans="27:39" x14ac:dyDescent="0.2">
      <c r="AA1096" s="1"/>
      <c r="AB1096" s="1"/>
      <c r="AC1096" s="1"/>
      <c r="AD1096" s="1"/>
      <c r="AE1096" s="1"/>
      <c r="AF1096" s="1" t="e">
        <f t="shared" ref="AF1096:AF1159" si="307">AF1095+1</f>
        <v>#REF!</v>
      </c>
      <c r="AG1096" s="1"/>
      <c r="AH1096" s="1"/>
      <c r="AI1096" s="1"/>
      <c r="AJ1096" s="1"/>
      <c r="AK1096" s="1"/>
      <c r="AL1096" s="1"/>
      <c r="AM1096" s="1"/>
    </row>
    <row r="1097" spans="27:39" x14ac:dyDescent="0.2">
      <c r="AA1097" s="1"/>
      <c r="AB1097" s="1"/>
      <c r="AC1097" s="1"/>
      <c r="AD1097" s="1"/>
      <c r="AE1097" s="1"/>
      <c r="AF1097" s="1" t="e">
        <f t="shared" si="307"/>
        <v>#REF!</v>
      </c>
      <c r="AG1097" s="1"/>
      <c r="AH1097" s="1"/>
      <c r="AI1097" s="1"/>
      <c r="AJ1097" s="1"/>
      <c r="AK1097" s="1"/>
      <c r="AL1097" s="1"/>
      <c r="AM1097" s="1"/>
    </row>
    <row r="1098" spans="27:39" x14ac:dyDescent="0.2">
      <c r="AA1098" s="1"/>
      <c r="AB1098" s="1"/>
      <c r="AC1098" s="1"/>
      <c r="AD1098" s="1"/>
      <c r="AE1098" s="1"/>
      <c r="AF1098" s="1" t="e">
        <f t="shared" si="307"/>
        <v>#REF!</v>
      </c>
      <c r="AG1098" s="1"/>
      <c r="AH1098" s="1"/>
      <c r="AI1098" s="1"/>
      <c r="AJ1098" s="1"/>
      <c r="AK1098" s="1"/>
      <c r="AL1098" s="1"/>
      <c r="AM1098" s="1"/>
    </row>
    <row r="1099" spans="27:39" x14ac:dyDescent="0.2">
      <c r="AA1099" s="1"/>
      <c r="AB1099" s="1"/>
      <c r="AC1099" s="1"/>
      <c r="AD1099" s="1"/>
      <c r="AE1099" s="1"/>
      <c r="AF1099" s="1" t="e">
        <f t="shared" si="307"/>
        <v>#REF!</v>
      </c>
      <c r="AG1099" s="1"/>
      <c r="AH1099" s="1"/>
      <c r="AI1099" s="1"/>
      <c r="AJ1099" s="1"/>
      <c r="AK1099" s="1"/>
      <c r="AL1099" s="1"/>
      <c r="AM1099" s="1"/>
    </row>
    <row r="1100" spans="27:39" x14ac:dyDescent="0.2">
      <c r="AA1100" s="1"/>
      <c r="AB1100" s="1"/>
      <c r="AC1100" s="1"/>
      <c r="AD1100" s="1"/>
      <c r="AE1100" s="1"/>
      <c r="AF1100" s="1" t="e">
        <f t="shared" si="307"/>
        <v>#REF!</v>
      </c>
      <c r="AG1100" s="1"/>
      <c r="AH1100" s="1"/>
      <c r="AI1100" s="1"/>
      <c r="AJ1100" s="1"/>
      <c r="AK1100" s="1"/>
      <c r="AL1100" s="1"/>
      <c r="AM1100" s="1"/>
    </row>
    <row r="1101" spans="27:39" x14ac:dyDescent="0.2">
      <c r="AA1101" s="1"/>
      <c r="AB1101" s="1"/>
      <c r="AC1101" s="1"/>
      <c r="AD1101" s="1"/>
      <c r="AE1101" s="1"/>
      <c r="AF1101" s="1" t="e">
        <f t="shared" si="307"/>
        <v>#REF!</v>
      </c>
      <c r="AG1101" s="1"/>
      <c r="AH1101" s="1"/>
      <c r="AI1101" s="1"/>
      <c r="AJ1101" s="1"/>
      <c r="AK1101" s="1"/>
      <c r="AL1101" s="1"/>
      <c r="AM1101" s="1"/>
    </row>
    <row r="1102" spans="27:39" x14ac:dyDescent="0.2">
      <c r="AA1102" s="1"/>
      <c r="AB1102" s="1"/>
      <c r="AC1102" s="1"/>
      <c r="AD1102" s="1"/>
      <c r="AE1102" s="1"/>
      <c r="AF1102" s="1" t="e">
        <f t="shared" si="307"/>
        <v>#REF!</v>
      </c>
      <c r="AG1102" s="1"/>
      <c r="AH1102" s="1"/>
      <c r="AI1102" s="1"/>
      <c r="AJ1102" s="1"/>
      <c r="AK1102" s="1"/>
      <c r="AL1102" s="1"/>
      <c r="AM1102" s="1"/>
    </row>
    <row r="1103" spans="27:39" x14ac:dyDescent="0.2">
      <c r="AA1103" s="1"/>
      <c r="AB1103" s="1"/>
      <c r="AC1103" s="1"/>
      <c r="AD1103" s="1"/>
      <c r="AE1103" s="1"/>
      <c r="AF1103" s="1" t="e">
        <f t="shared" si="307"/>
        <v>#REF!</v>
      </c>
      <c r="AG1103" s="1"/>
      <c r="AH1103" s="1"/>
      <c r="AI1103" s="1"/>
      <c r="AJ1103" s="1"/>
      <c r="AK1103" s="1"/>
      <c r="AL1103" s="1"/>
      <c r="AM1103" s="1"/>
    </row>
    <row r="1104" spans="27:39" x14ac:dyDescent="0.2">
      <c r="AA1104" s="1"/>
      <c r="AB1104" s="1"/>
      <c r="AC1104" s="1"/>
      <c r="AD1104" s="1"/>
      <c r="AE1104" s="1"/>
      <c r="AF1104" s="1" t="e">
        <f t="shared" si="307"/>
        <v>#REF!</v>
      </c>
      <c r="AG1104" s="1"/>
      <c r="AH1104" s="1"/>
      <c r="AI1104" s="1"/>
      <c r="AJ1104" s="1"/>
      <c r="AK1104" s="1"/>
      <c r="AL1104" s="1"/>
      <c r="AM1104" s="1"/>
    </row>
    <row r="1105" spans="27:39" x14ac:dyDescent="0.2">
      <c r="AA1105" s="1"/>
      <c r="AB1105" s="1"/>
      <c r="AC1105" s="1"/>
      <c r="AD1105" s="1"/>
      <c r="AE1105" s="1"/>
      <c r="AF1105" s="1" t="e">
        <f t="shared" si="307"/>
        <v>#REF!</v>
      </c>
      <c r="AG1105" s="1"/>
      <c r="AH1105" s="1"/>
      <c r="AI1105" s="1"/>
      <c r="AJ1105" s="1"/>
      <c r="AK1105" s="1"/>
      <c r="AL1105" s="1"/>
      <c r="AM1105" s="1"/>
    </row>
    <row r="1106" spans="27:39" x14ac:dyDescent="0.2">
      <c r="AA1106" s="1"/>
      <c r="AB1106" s="1"/>
      <c r="AC1106" s="1"/>
      <c r="AD1106" s="1"/>
      <c r="AE1106" s="1"/>
      <c r="AF1106" s="1" t="e">
        <f t="shared" si="307"/>
        <v>#REF!</v>
      </c>
      <c r="AG1106" s="1"/>
      <c r="AH1106" s="1"/>
      <c r="AI1106" s="1"/>
      <c r="AJ1106" s="1"/>
      <c r="AK1106" s="1"/>
      <c r="AL1106" s="1"/>
      <c r="AM1106" s="1"/>
    </row>
    <row r="1107" spans="27:39" x14ac:dyDescent="0.2">
      <c r="AA1107" s="1"/>
      <c r="AB1107" s="1"/>
      <c r="AC1107" s="1"/>
      <c r="AD1107" s="1"/>
      <c r="AE1107" s="1"/>
      <c r="AF1107" s="1" t="e">
        <f t="shared" si="307"/>
        <v>#REF!</v>
      </c>
      <c r="AG1107" s="1"/>
      <c r="AH1107" s="1"/>
      <c r="AI1107" s="1"/>
      <c r="AJ1107" s="1"/>
      <c r="AK1107" s="1"/>
      <c r="AL1107" s="1"/>
      <c r="AM1107" s="1"/>
    </row>
    <row r="1108" spans="27:39" x14ac:dyDescent="0.2">
      <c r="AA1108" s="1"/>
      <c r="AB1108" s="1"/>
      <c r="AC1108" s="1"/>
      <c r="AD1108" s="1"/>
      <c r="AE1108" s="1"/>
      <c r="AF1108" s="1" t="e">
        <f t="shared" si="307"/>
        <v>#REF!</v>
      </c>
      <c r="AG1108" s="1"/>
      <c r="AH1108" s="1"/>
      <c r="AI1108" s="1"/>
      <c r="AJ1108" s="1"/>
      <c r="AK1108" s="1"/>
      <c r="AL1108" s="1"/>
      <c r="AM1108" s="1"/>
    </row>
    <row r="1109" spans="27:39" x14ac:dyDescent="0.2">
      <c r="AA1109" s="1"/>
      <c r="AB1109" s="1"/>
      <c r="AC1109" s="1"/>
      <c r="AD1109" s="1"/>
      <c r="AE1109" s="1"/>
      <c r="AF1109" s="1" t="e">
        <f t="shared" si="307"/>
        <v>#REF!</v>
      </c>
      <c r="AG1109" s="1"/>
      <c r="AH1109" s="1"/>
      <c r="AI1109" s="1"/>
      <c r="AJ1109" s="1"/>
      <c r="AK1109" s="1"/>
      <c r="AL1109" s="1"/>
      <c r="AM1109" s="1"/>
    </row>
    <row r="1110" spans="27:39" x14ac:dyDescent="0.2">
      <c r="AA1110" s="1"/>
      <c r="AB1110" s="1"/>
      <c r="AC1110" s="1"/>
      <c r="AD1110" s="1"/>
      <c r="AE1110" s="1"/>
      <c r="AF1110" s="1" t="e">
        <f t="shared" si="307"/>
        <v>#REF!</v>
      </c>
      <c r="AG1110" s="1"/>
      <c r="AH1110" s="1"/>
      <c r="AI1110" s="1"/>
      <c r="AJ1110" s="1"/>
      <c r="AK1110" s="1"/>
      <c r="AL1110" s="1"/>
      <c r="AM1110" s="1"/>
    </row>
    <row r="1111" spans="27:39" x14ac:dyDescent="0.2">
      <c r="AA1111" s="1"/>
      <c r="AB1111" s="1"/>
      <c r="AC1111" s="1"/>
      <c r="AD1111" s="1"/>
      <c r="AE1111" s="1"/>
      <c r="AF1111" s="1" t="e">
        <f t="shared" si="307"/>
        <v>#REF!</v>
      </c>
      <c r="AG1111" s="1"/>
      <c r="AH1111" s="1"/>
      <c r="AI1111" s="1"/>
      <c r="AJ1111" s="1"/>
      <c r="AK1111" s="1"/>
      <c r="AL1111" s="1"/>
      <c r="AM1111" s="1"/>
    </row>
    <row r="1112" spans="27:39" x14ac:dyDescent="0.2">
      <c r="AA1112" s="1"/>
      <c r="AB1112" s="1"/>
      <c r="AC1112" s="1"/>
      <c r="AD1112" s="1"/>
      <c r="AE1112" s="1"/>
      <c r="AF1112" s="1" t="e">
        <f t="shared" si="307"/>
        <v>#REF!</v>
      </c>
      <c r="AG1112" s="1"/>
      <c r="AH1112" s="1"/>
      <c r="AI1112" s="1"/>
      <c r="AJ1112" s="1"/>
      <c r="AK1112" s="1"/>
      <c r="AL1112" s="1"/>
      <c r="AM1112" s="1"/>
    </row>
    <row r="1113" spans="27:39" x14ac:dyDescent="0.2">
      <c r="AA1113" s="1"/>
      <c r="AB1113" s="1"/>
      <c r="AC1113" s="1"/>
      <c r="AD1113" s="1"/>
      <c r="AE1113" s="1"/>
      <c r="AF1113" s="1" t="e">
        <f t="shared" si="307"/>
        <v>#REF!</v>
      </c>
      <c r="AG1113" s="1"/>
      <c r="AH1113" s="1"/>
      <c r="AI1113" s="1"/>
      <c r="AJ1113" s="1"/>
      <c r="AK1113" s="1"/>
      <c r="AL1113" s="1"/>
      <c r="AM1113" s="1"/>
    </row>
    <row r="1114" spans="27:39" x14ac:dyDescent="0.2">
      <c r="AA1114" s="1"/>
      <c r="AB1114" s="1"/>
      <c r="AC1114" s="1"/>
      <c r="AD1114" s="1"/>
      <c r="AE1114" s="1"/>
      <c r="AF1114" s="1" t="e">
        <f t="shared" si="307"/>
        <v>#REF!</v>
      </c>
      <c r="AG1114" s="1"/>
      <c r="AH1114" s="1"/>
      <c r="AI1114" s="1"/>
      <c r="AJ1114" s="1"/>
      <c r="AK1114" s="1"/>
      <c r="AL1114" s="1"/>
      <c r="AM1114" s="1"/>
    </row>
    <row r="1115" spans="27:39" x14ac:dyDescent="0.2">
      <c r="AA1115" s="1"/>
      <c r="AB1115" s="1"/>
      <c r="AC1115" s="1"/>
      <c r="AD1115" s="1"/>
      <c r="AE1115" s="1"/>
      <c r="AF1115" s="1" t="e">
        <f t="shared" si="307"/>
        <v>#REF!</v>
      </c>
      <c r="AG1115" s="1"/>
      <c r="AH1115" s="1"/>
      <c r="AI1115" s="1"/>
      <c r="AJ1115" s="1"/>
      <c r="AK1115" s="1"/>
      <c r="AL1115" s="1"/>
      <c r="AM1115" s="1"/>
    </row>
    <row r="1116" spans="27:39" x14ac:dyDescent="0.2">
      <c r="AA1116" s="1"/>
      <c r="AB1116" s="1"/>
      <c r="AC1116" s="1"/>
      <c r="AD1116" s="1"/>
      <c r="AE1116" s="1"/>
      <c r="AF1116" s="1" t="e">
        <f t="shared" si="307"/>
        <v>#REF!</v>
      </c>
      <c r="AG1116" s="1"/>
      <c r="AH1116" s="1"/>
      <c r="AI1116" s="1"/>
      <c r="AJ1116" s="1"/>
      <c r="AK1116" s="1"/>
      <c r="AL1116" s="1"/>
      <c r="AM1116" s="1"/>
    </row>
    <row r="1117" spans="27:39" x14ac:dyDescent="0.2">
      <c r="AA1117" s="1"/>
      <c r="AB1117" s="1"/>
      <c r="AC1117" s="1"/>
      <c r="AD1117" s="1"/>
      <c r="AE1117" s="1"/>
      <c r="AF1117" s="1" t="e">
        <f t="shared" si="307"/>
        <v>#REF!</v>
      </c>
      <c r="AG1117" s="1"/>
      <c r="AH1117" s="1"/>
      <c r="AI1117" s="1"/>
      <c r="AJ1117" s="1"/>
      <c r="AK1117" s="1"/>
      <c r="AL1117" s="1"/>
      <c r="AM1117" s="1"/>
    </row>
    <row r="1118" spans="27:39" x14ac:dyDescent="0.2">
      <c r="AA1118" s="1"/>
      <c r="AB1118" s="1"/>
      <c r="AC1118" s="1"/>
      <c r="AD1118" s="1"/>
      <c r="AE1118" s="1"/>
      <c r="AF1118" s="1" t="e">
        <f t="shared" si="307"/>
        <v>#REF!</v>
      </c>
      <c r="AG1118" s="1"/>
      <c r="AH1118" s="1"/>
      <c r="AI1118" s="1"/>
      <c r="AJ1118" s="1"/>
      <c r="AK1118" s="1"/>
      <c r="AL1118" s="1"/>
      <c r="AM1118" s="1"/>
    </row>
    <row r="1119" spans="27:39" x14ac:dyDescent="0.2">
      <c r="AA1119" s="1"/>
      <c r="AB1119" s="1"/>
      <c r="AC1119" s="1"/>
      <c r="AD1119" s="1"/>
      <c r="AE1119" s="1"/>
      <c r="AF1119" s="1" t="e">
        <f t="shared" si="307"/>
        <v>#REF!</v>
      </c>
      <c r="AG1119" s="1"/>
      <c r="AH1119" s="1"/>
      <c r="AI1119" s="1"/>
      <c r="AJ1119" s="1"/>
      <c r="AK1119" s="1"/>
      <c r="AL1119" s="1"/>
      <c r="AM1119" s="1"/>
    </row>
    <row r="1120" spans="27:39" x14ac:dyDescent="0.2">
      <c r="AA1120" s="1"/>
      <c r="AB1120" s="1"/>
      <c r="AC1120" s="1"/>
      <c r="AD1120" s="1"/>
      <c r="AE1120" s="1"/>
      <c r="AF1120" s="1" t="e">
        <f t="shared" si="307"/>
        <v>#REF!</v>
      </c>
      <c r="AG1120" s="1"/>
      <c r="AH1120" s="1"/>
      <c r="AI1120" s="1"/>
      <c r="AJ1120" s="1"/>
      <c r="AK1120" s="1"/>
      <c r="AL1120" s="1"/>
      <c r="AM1120" s="1"/>
    </row>
    <row r="1121" spans="27:39" x14ac:dyDescent="0.2">
      <c r="AA1121" s="1"/>
      <c r="AB1121" s="1"/>
      <c r="AC1121" s="1"/>
      <c r="AD1121" s="1"/>
      <c r="AE1121" s="1"/>
      <c r="AF1121" s="1" t="e">
        <f t="shared" si="307"/>
        <v>#REF!</v>
      </c>
      <c r="AG1121" s="1"/>
      <c r="AH1121" s="1"/>
      <c r="AI1121" s="1"/>
      <c r="AJ1121" s="1"/>
      <c r="AK1121" s="1"/>
      <c r="AL1121" s="1"/>
      <c r="AM1121" s="1"/>
    </row>
    <row r="1122" spans="27:39" x14ac:dyDescent="0.2">
      <c r="AA1122" s="1"/>
      <c r="AB1122" s="1"/>
      <c r="AC1122" s="1"/>
      <c r="AD1122" s="1"/>
      <c r="AE1122" s="1"/>
      <c r="AF1122" s="1" t="e">
        <f t="shared" si="307"/>
        <v>#REF!</v>
      </c>
      <c r="AG1122" s="1"/>
      <c r="AH1122" s="1"/>
      <c r="AI1122" s="1"/>
      <c r="AJ1122" s="1"/>
      <c r="AK1122" s="1"/>
      <c r="AL1122" s="1"/>
      <c r="AM1122" s="1"/>
    </row>
    <row r="1123" spans="27:39" x14ac:dyDescent="0.2">
      <c r="AA1123" s="1"/>
      <c r="AB1123" s="1"/>
      <c r="AC1123" s="1"/>
      <c r="AD1123" s="1"/>
      <c r="AE1123" s="1"/>
      <c r="AF1123" s="1" t="e">
        <f t="shared" si="307"/>
        <v>#REF!</v>
      </c>
      <c r="AG1123" s="1"/>
      <c r="AH1123" s="1"/>
      <c r="AI1123" s="1"/>
      <c r="AJ1123" s="1"/>
      <c r="AK1123" s="1"/>
      <c r="AL1123" s="1"/>
      <c r="AM1123" s="1"/>
    </row>
    <row r="1124" spans="27:39" x14ac:dyDescent="0.2">
      <c r="AA1124" s="1"/>
      <c r="AB1124" s="1"/>
      <c r="AC1124" s="1"/>
      <c r="AD1124" s="1"/>
      <c r="AE1124" s="1"/>
      <c r="AF1124" s="1" t="e">
        <f t="shared" si="307"/>
        <v>#REF!</v>
      </c>
      <c r="AG1124" s="1"/>
      <c r="AH1124" s="1"/>
      <c r="AI1124" s="1"/>
      <c r="AJ1124" s="1"/>
      <c r="AK1124" s="1"/>
      <c r="AL1124" s="1"/>
      <c r="AM1124" s="1"/>
    </row>
    <row r="1125" spans="27:39" x14ac:dyDescent="0.2">
      <c r="AA1125" s="1"/>
      <c r="AB1125" s="1"/>
      <c r="AC1125" s="1"/>
      <c r="AD1125" s="1"/>
      <c r="AE1125" s="1"/>
      <c r="AF1125" s="1" t="e">
        <f t="shared" si="307"/>
        <v>#REF!</v>
      </c>
      <c r="AG1125" s="1"/>
      <c r="AH1125" s="1"/>
      <c r="AI1125" s="1"/>
      <c r="AJ1125" s="1"/>
      <c r="AK1125" s="1"/>
      <c r="AL1125" s="1"/>
      <c r="AM1125" s="1"/>
    </row>
    <row r="1126" spans="27:39" x14ac:dyDescent="0.2">
      <c r="AA1126" s="1"/>
      <c r="AB1126" s="1"/>
      <c r="AC1126" s="1"/>
      <c r="AD1126" s="1"/>
      <c r="AE1126" s="1"/>
      <c r="AF1126" s="1" t="e">
        <f t="shared" si="307"/>
        <v>#REF!</v>
      </c>
      <c r="AG1126" s="1"/>
      <c r="AH1126" s="1"/>
      <c r="AI1126" s="1"/>
      <c r="AJ1126" s="1"/>
      <c r="AK1126" s="1"/>
      <c r="AL1126" s="1"/>
      <c r="AM1126" s="1"/>
    </row>
    <row r="1127" spans="27:39" x14ac:dyDescent="0.2">
      <c r="AA1127" s="1"/>
      <c r="AB1127" s="1"/>
      <c r="AC1127" s="1"/>
      <c r="AD1127" s="1"/>
      <c r="AE1127" s="1"/>
      <c r="AF1127" s="1" t="e">
        <f t="shared" si="307"/>
        <v>#REF!</v>
      </c>
      <c r="AG1127" s="1"/>
      <c r="AH1127" s="1"/>
      <c r="AI1127" s="1"/>
      <c r="AJ1127" s="1"/>
      <c r="AK1127" s="1"/>
      <c r="AL1127" s="1"/>
      <c r="AM1127" s="1"/>
    </row>
    <row r="1128" spans="27:39" x14ac:dyDescent="0.2">
      <c r="AA1128" s="1"/>
      <c r="AB1128" s="1"/>
      <c r="AC1128" s="1"/>
      <c r="AD1128" s="1"/>
      <c r="AE1128" s="1"/>
      <c r="AF1128" s="1" t="e">
        <f t="shared" si="307"/>
        <v>#REF!</v>
      </c>
      <c r="AG1128" s="1"/>
      <c r="AH1128" s="1"/>
      <c r="AI1128" s="1"/>
      <c r="AJ1128" s="1"/>
      <c r="AK1128" s="1"/>
      <c r="AL1128" s="1"/>
      <c r="AM1128" s="1"/>
    </row>
    <row r="1129" spans="27:39" x14ac:dyDescent="0.2">
      <c r="AA1129" s="1"/>
      <c r="AB1129" s="1"/>
      <c r="AC1129" s="1"/>
      <c r="AD1129" s="1"/>
      <c r="AE1129" s="1"/>
      <c r="AF1129" s="1" t="e">
        <f t="shared" si="307"/>
        <v>#REF!</v>
      </c>
      <c r="AG1129" s="1"/>
      <c r="AH1129" s="1"/>
      <c r="AI1129" s="1"/>
      <c r="AJ1129" s="1"/>
      <c r="AK1129" s="1"/>
      <c r="AL1129" s="1"/>
      <c r="AM1129" s="1"/>
    </row>
    <row r="1130" spans="27:39" x14ac:dyDescent="0.2">
      <c r="AA1130" s="1"/>
      <c r="AB1130" s="1"/>
      <c r="AC1130" s="1"/>
      <c r="AD1130" s="1"/>
      <c r="AE1130" s="1"/>
      <c r="AF1130" s="1" t="e">
        <f t="shared" si="307"/>
        <v>#REF!</v>
      </c>
      <c r="AG1130" s="1"/>
      <c r="AH1130" s="1"/>
      <c r="AI1130" s="1"/>
      <c r="AJ1130" s="1"/>
      <c r="AK1130" s="1"/>
      <c r="AL1130" s="1"/>
      <c r="AM1130" s="1"/>
    </row>
    <row r="1131" spans="27:39" x14ac:dyDescent="0.2">
      <c r="AA1131" s="1"/>
      <c r="AB1131" s="1"/>
      <c r="AC1131" s="1"/>
      <c r="AD1131" s="1"/>
      <c r="AE1131" s="1"/>
      <c r="AF1131" s="1" t="e">
        <f t="shared" si="307"/>
        <v>#REF!</v>
      </c>
      <c r="AG1131" s="1"/>
      <c r="AH1131" s="1"/>
      <c r="AI1131" s="1"/>
      <c r="AJ1131" s="1"/>
      <c r="AK1131" s="1"/>
      <c r="AL1131" s="1"/>
      <c r="AM1131" s="1"/>
    </row>
    <row r="1132" spans="27:39" x14ac:dyDescent="0.2">
      <c r="AA1132" s="1"/>
      <c r="AB1132" s="1"/>
      <c r="AC1132" s="1"/>
      <c r="AD1132" s="1"/>
      <c r="AE1132" s="1"/>
      <c r="AF1132" s="1" t="e">
        <f t="shared" si="307"/>
        <v>#REF!</v>
      </c>
      <c r="AG1132" s="1"/>
      <c r="AH1132" s="1"/>
      <c r="AI1132" s="1"/>
      <c r="AJ1132" s="1"/>
      <c r="AK1132" s="1"/>
      <c r="AL1132" s="1"/>
      <c r="AM1132" s="1"/>
    </row>
    <row r="1133" spans="27:39" x14ac:dyDescent="0.2">
      <c r="AA1133" s="1"/>
      <c r="AB1133" s="1"/>
      <c r="AC1133" s="1"/>
      <c r="AD1133" s="1"/>
      <c r="AE1133" s="1"/>
      <c r="AF1133" s="1" t="e">
        <f t="shared" si="307"/>
        <v>#REF!</v>
      </c>
      <c r="AG1133" s="1"/>
      <c r="AH1133" s="1"/>
      <c r="AI1133" s="1"/>
      <c r="AJ1133" s="1"/>
      <c r="AK1133" s="1"/>
      <c r="AL1133" s="1"/>
      <c r="AM1133" s="1"/>
    </row>
    <row r="1134" spans="27:39" x14ac:dyDescent="0.2">
      <c r="AA1134" s="1"/>
      <c r="AB1134" s="1"/>
      <c r="AC1134" s="1"/>
      <c r="AD1134" s="1"/>
      <c r="AE1134" s="1"/>
      <c r="AF1134" s="1" t="e">
        <f t="shared" si="307"/>
        <v>#REF!</v>
      </c>
      <c r="AG1134" s="1"/>
      <c r="AH1134" s="1"/>
      <c r="AI1134" s="1"/>
      <c r="AJ1134" s="1"/>
      <c r="AK1134" s="1"/>
      <c r="AL1134" s="1"/>
      <c r="AM1134" s="1"/>
    </row>
    <row r="1135" spans="27:39" x14ac:dyDescent="0.2">
      <c r="AA1135" s="1"/>
      <c r="AB1135" s="1"/>
      <c r="AC1135" s="1"/>
      <c r="AD1135" s="1"/>
      <c r="AE1135" s="1"/>
      <c r="AF1135" s="1" t="e">
        <f t="shared" si="307"/>
        <v>#REF!</v>
      </c>
      <c r="AG1135" s="1"/>
      <c r="AH1135" s="1"/>
      <c r="AI1135" s="1"/>
      <c r="AJ1135" s="1"/>
      <c r="AK1135" s="1"/>
      <c r="AL1135" s="1"/>
      <c r="AM1135" s="1"/>
    </row>
    <row r="1136" spans="27:39" x14ac:dyDescent="0.2">
      <c r="AA1136" s="1"/>
      <c r="AB1136" s="1"/>
      <c r="AC1136" s="1"/>
      <c r="AD1136" s="1"/>
      <c r="AE1136" s="1"/>
      <c r="AF1136" s="1" t="e">
        <f t="shared" si="307"/>
        <v>#REF!</v>
      </c>
      <c r="AG1136" s="1"/>
      <c r="AH1136" s="1"/>
      <c r="AI1136" s="1"/>
      <c r="AJ1136" s="1"/>
      <c r="AK1136" s="1"/>
      <c r="AL1136" s="1"/>
      <c r="AM1136" s="1"/>
    </row>
    <row r="1137" spans="27:39" x14ac:dyDescent="0.2">
      <c r="AA1137" s="1"/>
      <c r="AB1137" s="1"/>
      <c r="AC1137" s="1"/>
      <c r="AD1137" s="1"/>
      <c r="AE1137" s="1"/>
      <c r="AF1137" s="1" t="e">
        <f t="shared" si="307"/>
        <v>#REF!</v>
      </c>
      <c r="AG1137" s="1"/>
      <c r="AH1137" s="1"/>
      <c r="AI1137" s="1"/>
      <c r="AJ1137" s="1"/>
      <c r="AK1137" s="1"/>
      <c r="AL1137" s="1"/>
      <c r="AM1137" s="1"/>
    </row>
    <row r="1138" spans="27:39" x14ac:dyDescent="0.2">
      <c r="AA1138" s="1"/>
      <c r="AB1138" s="1"/>
      <c r="AC1138" s="1"/>
      <c r="AD1138" s="1"/>
      <c r="AE1138" s="1"/>
      <c r="AF1138" s="1" t="e">
        <f t="shared" si="307"/>
        <v>#REF!</v>
      </c>
      <c r="AG1138" s="1"/>
      <c r="AH1138" s="1"/>
      <c r="AI1138" s="1"/>
      <c r="AJ1138" s="1"/>
      <c r="AK1138" s="1"/>
      <c r="AL1138" s="1"/>
      <c r="AM1138" s="1"/>
    </row>
    <row r="1139" spans="27:39" x14ac:dyDescent="0.2">
      <c r="AA1139" s="1"/>
      <c r="AB1139" s="1"/>
      <c r="AC1139" s="1"/>
      <c r="AD1139" s="1"/>
      <c r="AE1139" s="1"/>
      <c r="AF1139" s="1" t="e">
        <f t="shared" si="307"/>
        <v>#REF!</v>
      </c>
      <c r="AG1139" s="1"/>
      <c r="AH1139" s="1"/>
      <c r="AI1139" s="1"/>
      <c r="AJ1139" s="1"/>
      <c r="AK1139" s="1"/>
      <c r="AL1139" s="1"/>
      <c r="AM1139" s="1"/>
    </row>
    <row r="1140" spans="27:39" x14ac:dyDescent="0.2">
      <c r="AA1140" s="1"/>
      <c r="AB1140" s="1"/>
      <c r="AC1140" s="1"/>
      <c r="AD1140" s="1"/>
      <c r="AE1140" s="1"/>
      <c r="AF1140" s="1" t="e">
        <f t="shared" si="307"/>
        <v>#REF!</v>
      </c>
      <c r="AG1140" s="1"/>
      <c r="AH1140" s="1"/>
      <c r="AI1140" s="1"/>
      <c r="AJ1140" s="1"/>
      <c r="AK1140" s="1"/>
      <c r="AL1140" s="1"/>
      <c r="AM1140" s="1"/>
    </row>
    <row r="1141" spans="27:39" x14ac:dyDescent="0.2">
      <c r="AA1141" s="1"/>
      <c r="AB1141" s="1"/>
      <c r="AC1141" s="1"/>
      <c r="AD1141" s="1"/>
      <c r="AE1141" s="1"/>
      <c r="AF1141" s="1" t="e">
        <f t="shared" si="307"/>
        <v>#REF!</v>
      </c>
      <c r="AG1141" s="1"/>
      <c r="AH1141" s="1"/>
      <c r="AI1141" s="1"/>
      <c r="AJ1141" s="1"/>
      <c r="AK1141" s="1"/>
      <c r="AL1141" s="1"/>
      <c r="AM1141" s="1"/>
    </row>
    <row r="1142" spans="27:39" x14ac:dyDescent="0.2">
      <c r="AA1142" s="1"/>
      <c r="AB1142" s="1"/>
      <c r="AC1142" s="1"/>
      <c r="AD1142" s="1"/>
      <c r="AE1142" s="1"/>
      <c r="AF1142" s="1" t="e">
        <f t="shared" si="307"/>
        <v>#REF!</v>
      </c>
      <c r="AG1142" s="1"/>
      <c r="AH1142" s="1"/>
      <c r="AI1142" s="1"/>
      <c r="AJ1142" s="1"/>
      <c r="AK1142" s="1"/>
      <c r="AL1142" s="1"/>
      <c r="AM1142" s="1"/>
    </row>
    <row r="1143" spans="27:39" x14ac:dyDescent="0.2">
      <c r="AA1143" s="1"/>
      <c r="AB1143" s="1"/>
      <c r="AC1143" s="1"/>
      <c r="AD1143" s="1"/>
      <c r="AE1143" s="1"/>
      <c r="AF1143" s="1" t="e">
        <f t="shared" si="307"/>
        <v>#REF!</v>
      </c>
      <c r="AG1143" s="1"/>
      <c r="AH1143" s="1"/>
      <c r="AI1143" s="1"/>
      <c r="AJ1143" s="1"/>
      <c r="AK1143" s="1"/>
      <c r="AL1143" s="1"/>
      <c r="AM1143" s="1"/>
    </row>
    <row r="1144" spans="27:39" x14ac:dyDescent="0.2">
      <c r="AA1144" s="1"/>
      <c r="AB1144" s="1"/>
      <c r="AC1144" s="1"/>
      <c r="AD1144" s="1"/>
      <c r="AE1144" s="1"/>
      <c r="AF1144" s="1" t="e">
        <f t="shared" si="307"/>
        <v>#REF!</v>
      </c>
      <c r="AG1144" s="1"/>
      <c r="AH1144" s="1"/>
      <c r="AI1144" s="1"/>
      <c r="AJ1144" s="1"/>
      <c r="AK1144" s="1"/>
      <c r="AL1144" s="1"/>
      <c r="AM1144" s="1"/>
    </row>
    <row r="1145" spans="27:39" x14ac:dyDescent="0.2">
      <c r="AA1145" s="1"/>
      <c r="AB1145" s="1"/>
      <c r="AC1145" s="1"/>
      <c r="AD1145" s="1"/>
      <c r="AE1145" s="1"/>
      <c r="AF1145" s="1" t="e">
        <f t="shared" si="307"/>
        <v>#REF!</v>
      </c>
      <c r="AG1145" s="1"/>
      <c r="AH1145" s="1"/>
      <c r="AI1145" s="1"/>
      <c r="AJ1145" s="1"/>
      <c r="AK1145" s="1"/>
      <c r="AL1145" s="1"/>
      <c r="AM1145" s="1"/>
    </row>
    <row r="1146" spans="27:39" x14ac:dyDescent="0.2">
      <c r="AA1146" s="1"/>
      <c r="AB1146" s="1"/>
      <c r="AC1146" s="1"/>
      <c r="AD1146" s="1"/>
      <c r="AE1146" s="1"/>
      <c r="AF1146" s="1" t="e">
        <f t="shared" si="307"/>
        <v>#REF!</v>
      </c>
      <c r="AG1146" s="1"/>
      <c r="AH1146" s="1"/>
      <c r="AI1146" s="1"/>
      <c r="AJ1146" s="1"/>
      <c r="AK1146" s="1"/>
      <c r="AL1146" s="1"/>
      <c r="AM1146" s="1"/>
    </row>
    <row r="1147" spans="27:39" x14ac:dyDescent="0.2">
      <c r="AA1147" s="1"/>
      <c r="AB1147" s="1"/>
      <c r="AC1147" s="1"/>
      <c r="AD1147" s="1"/>
      <c r="AE1147" s="1"/>
      <c r="AF1147" s="1" t="e">
        <f t="shared" si="307"/>
        <v>#REF!</v>
      </c>
      <c r="AG1147" s="1"/>
      <c r="AH1147" s="1"/>
      <c r="AI1147" s="1"/>
      <c r="AJ1147" s="1"/>
      <c r="AK1147" s="1"/>
      <c r="AL1147" s="1"/>
      <c r="AM1147" s="1"/>
    </row>
    <row r="1148" spans="27:39" x14ac:dyDescent="0.2">
      <c r="AA1148" s="1"/>
      <c r="AB1148" s="1"/>
      <c r="AC1148" s="1"/>
      <c r="AD1148" s="1"/>
      <c r="AE1148" s="1"/>
      <c r="AF1148" s="1" t="e">
        <f t="shared" si="307"/>
        <v>#REF!</v>
      </c>
      <c r="AG1148" s="1"/>
      <c r="AH1148" s="1"/>
      <c r="AI1148" s="1"/>
      <c r="AJ1148" s="1"/>
      <c r="AK1148" s="1"/>
      <c r="AL1148" s="1"/>
      <c r="AM1148" s="1"/>
    </row>
    <row r="1149" spans="27:39" x14ac:dyDescent="0.2">
      <c r="AA1149" s="1"/>
      <c r="AB1149" s="1"/>
      <c r="AC1149" s="1"/>
      <c r="AD1149" s="1"/>
      <c r="AE1149" s="1"/>
      <c r="AF1149" s="1" t="e">
        <f t="shared" si="307"/>
        <v>#REF!</v>
      </c>
      <c r="AG1149" s="1"/>
      <c r="AH1149" s="1"/>
      <c r="AI1149" s="1"/>
      <c r="AJ1149" s="1"/>
      <c r="AK1149" s="1"/>
      <c r="AL1149" s="1"/>
      <c r="AM1149" s="1"/>
    </row>
    <row r="1150" spans="27:39" x14ac:dyDescent="0.2">
      <c r="AA1150" s="1"/>
      <c r="AB1150" s="1"/>
      <c r="AC1150" s="1"/>
      <c r="AD1150" s="1"/>
      <c r="AE1150" s="1"/>
      <c r="AF1150" s="1" t="e">
        <f t="shared" si="307"/>
        <v>#REF!</v>
      </c>
      <c r="AG1150" s="1"/>
      <c r="AH1150" s="1"/>
      <c r="AI1150" s="1"/>
      <c r="AJ1150" s="1"/>
      <c r="AK1150" s="1"/>
      <c r="AL1150" s="1"/>
      <c r="AM1150" s="1"/>
    </row>
    <row r="1151" spans="27:39" x14ac:dyDescent="0.2">
      <c r="AA1151" s="1"/>
      <c r="AB1151" s="1"/>
      <c r="AC1151" s="1"/>
      <c r="AD1151" s="1"/>
      <c r="AE1151" s="1"/>
      <c r="AF1151" s="1" t="e">
        <f t="shared" si="307"/>
        <v>#REF!</v>
      </c>
      <c r="AG1151" s="1"/>
      <c r="AH1151" s="1"/>
      <c r="AI1151" s="1"/>
      <c r="AJ1151" s="1"/>
      <c r="AK1151" s="1"/>
      <c r="AL1151" s="1"/>
      <c r="AM1151" s="1"/>
    </row>
    <row r="1152" spans="27:39" x14ac:dyDescent="0.2">
      <c r="AA1152" s="1"/>
      <c r="AB1152" s="1"/>
      <c r="AC1152" s="1"/>
      <c r="AD1152" s="1"/>
      <c r="AE1152" s="1"/>
      <c r="AF1152" s="1" t="e">
        <f t="shared" si="307"/>
        <v>#REF!</v>
      </c>
      <c r="AG1152" s="1"/>
      <c r="AH1152" s="1"/>
      <c r="AI1152" s="1"/>
      <c r="AJ1152" s="1"/>
      <c r="AK1152" s="1"/>
      <c r="AL1152" s="1"/>
      <c r="AM1152" s="1"/>
    </row>
    <row r="1153" spans="27:39" x14ac:dyDescent="0.2">
      <c r="AA1153" s="1"/>
      <c r="AB1153" s="1"/>
      <c r="AC1153" s="1"/>
      <c r="AD1153" s="1"/>
      <c r="AE1153" s="1"/>
      <c r="AF1153" s="1" t="e">
        <f t="shared" si="307"/>
        <v>#REF!</v>
      </c>
      <c r="AG1153" s="1"/>
      <c r="AH1153" s="1"/>
      <c r="AI1153" s="1"/>
      <c r="AJ1153" s="1"/>
      <c r="AK1153" s="1"/>
      <c r="AL1153" s="1"/>
      <c r="AM1153" s="1"/>
    </row>
    <row r="1154" spans="27:39" x14ac:dyDescent="0.2">
      <c r="AA1154" s="1"/>
      <c r="AB1154" s="1"/>
      <c r="AC1154" s="1"/>
      <c r="AD1154" s="1"/>
      <c r="AE1154" s="1"/>
      <c r="AF1154" s="1" t="e">
        <f t="shared" si="307"/>
        <v>#REF!</v>
      </c>
      <c r="AG1154" s="1"/>
      <c r="AH1154" s="1"/>
      <c r="AI1154" s="1"/>
      <c r="AJ1154" s="1"/>
      <c r="AK1154" s="1"/>
      <c r="AL1154" s="1"/>
      <c r="AM1154" s="1"/>
    </row>
    <row r="1155" spans="27:39" x14ac:dyDescent="0.2">
      <c r="AA1155" s="1"/>
      <c r="AB1155" s="1"/>
      <c r="AC1155" s="1"/>
      <c r="AD1155" s="1"/>
      <c r="AE1155" s="1"/>
      <c r="AF1155" s="1" t="e">
        <f t="shared" si="307"/>
        <v>#REF!</v>
      </c>
      <c r="AG1155" s="1"/>
      <c r="AH1155" s="1"/>
      <c r="AI1155" s="1"/>
      <c r="AJ1155" s="1"/>
      <c r="AK1155" s="1"/>
      <c r="AL1155" s="1"/>
      <c r="AM1155" s="1"/>
    </row>
    <row r="1156" spans="27:39" x14ac:dyDescent="0.2">
      <c r="AA1156" s="1"/>
      <c r="AB1156" s="1"/>
      <c r="AC1156" s="1"/>
      <c r="AD1156" s="1"/>
      <c r="AE1156" s="1"/>
      <c r="AF1156" s="1" t="e">
        <f t="shared" si="307"/>
        <v>#REF!</v>
      </c>
      <c r="AG1156" s="1"/>
      <c r="AH1156" s="1"/>
      <c r="AI1156" s="1"/>
      <c r="AJ1156" s="1"/>
      <c r="AK1156" s="1"/>
      <c r="AL1156" s="1"/>
      <c r="AM1156" s="1"/>
    </row>
    <row r="1157" spans="27:39" x14ac:dyDescent="0.2">
      <c r="AA1157" s="1"/>
      <c r="AB1157" s="1"/>
      <c r="AC1157" s="1"/>
      <c r="AD1157" s="1"/>
      <c r="AE1157" s="1"/>
      <c r="AF1157" s="1" t="e">
        <f t="shared" si="307"/>
        <v>#REF!</v>
      </c>
      <c r="AG1157" s="1"/>
      <c r="AH1157" s="1"/>
      <c r="AI1157" s="1"/>
      <c r="AJ1157" s="1"/>
      <c r="AK1157" s="1"/>
      <c r="AL1157" s="1"/>
      <c r="AM1157" s="1"/>
    </row>
    <row r="1158" spans="27:39" x14ac:dyDescent="0.2">
      <c r="AA1158" s="1"/>
      <c r="AB1158" s="1"/>
      <c r="AC1158" s="1"/>
      <c r="AD1158" s="1"/>
      <c r="AE1158" s="1"/>
      <c r="AF1158" s="1" t="e">
        <f t="shared" si="307"/>
        <v>#REF!</v>
      </c>
      <c r="AG1158" s="1"/>
      <c r="AH1158" s="1"/>
      <c r="AI1158" s="1"/>
      <c r="AJ1158" s="1"/>
      <c r="AK1158" s="1"/>
      <c r="AL1158" s="1"/>
      <c r="AM1158" s="1"/>
    </row>
    <row r="1159" spans="27:39" x14ac:dyDescent="0.2">
      <c r="AA1159" s="1"/>
      <c r="AB1159" s="1"/>
      <c r="AC1159" s="1"/>
      <c r="AD1159" s="1"/>
      <c r="AE1159" s="1"/>
      <c r="AF1159" s="1" t="e">
        <f t="shared" si="307"/>
        <v>#REF!</v>
      </c>
      <c r="AG1159" s="1"/>
      <c r="AH1159" s="1"/>
      <c r="AI1159" s="1"/>
      <c r="AJ1159" s="1"/>
      <c r="AK1159" s="1"/>
      <c r="AL1159" s="1"/>
      <c r="AM1159" s="1"/>
    </row>
    <row r="1160" spans="27:39" x14ac:dyDescent="0.2">
      <c r="AA1160" s="1"/>
      <c r="AB1160" s="1"/>
      <c r="AC1160" s="1"/>
      <c r="AD1160" s="1"/>
      <c r="AE1160" s="1"/>
      <c r="AF1160" s="1" t="e">
        <f t="shared" ref="AF1160:AF1223" si="308">AF1159+1</f>
        <v>#REF!</v>
      </c>
      <c r="AG1160" s="1"/>
      <c r="AH1160" s="1"/>
      <c r="AI1160" s="1"/>
      <c r="AJ1160" s="1"/>
      <c r="AK1160" s="1"/>
      <c r="AL1160" s="1"/>
      <c r="AM1160" s="1"/>
    </row>
    <row r="1161" spans="27:39" x14ac:dyDescent="0.2">
      <c r="AA1161" s="1"/>
      <c r="AB1161" s="1"/>
      <c r="AC1161" s="1"/>
      <c r="AD1161" s="1"/>
      <c r="AE1161" s="1"/>
      <c r="AF1161" s="1" t="e">
        <f t="shared" si="308"/>
        <v>#REF!</v>
      </c>
      <c r="AG1161" s="1"/>
      <c r="AH1161" s="1"/>
      <c r="AI1161" s="1"/>
      <c r="AJ1161" s="1"/>
      <c r="AK1161" s="1"/>
      <c r="AL1161" s="1"/>
      <c r="AM1161" s="1"/>
    </row>
    <row r="1162" spans="27:39" x14ac:dyDescent="0.2">
      <c r="AA1162" s="1"/>
      <c r="AB1162" s="1"/>
      <c r="AC1162" s="1"/>
      <c r="AD1162" s="1"/>
      <c r="AE1162" s="1"/>
      <c r="AF1162" s="1" t="e">
        <f t="shared" si="308"/>
        <v>#REF!</v>
      </c>
      <c r="AG1162" s="1"/>
      <c r="AH1162" s="1"/>
      <c r="AI1162" s="1"/>
      <c r="AJ1162" s="1"/>
      <c r="AK1162" s="1"/>
      <c r="AL1162" s="1"/>
      <c r="AM1162" s="1"/>
    </row>
    <row r="1163" spans="27:39" x14ac:dyDescent="0.2">
      <c r="AA1163" s="1"/>
      <c r="AB1163" s="1"/>
      <c r="AC1163" s="1"/>
      <c r="AD1163" s="1"/>
      <c r="AE1163" s="1"/>
      <c r="AF1163" s="1" t="e">
        <f t="shared" si="308"/>
        <v>#REF!</v>
      </c>
      <c r="AG1163" s="1"/>
      <c r="AH1163" s="1"/>
      <c r="AI1163" s="1"/>
      <c r="AJ1163" s="1"/>
      <c r="AK1163" s="1"/>
      <c r="AL1163" s="1"/>
      <c r="AM1163" s="1"/>
    </row>
    <row r="1164" spans="27:39" x14ac:dyDescent="0.2">
      <c r="AA1164" s="1"/>
      <c r="AB1164" s="1"/>
      <c r="AC1164" s="1"/>
      <c r="AD1164" s="1"/>
      <c r="AE1164" s="1"/>
      <c r="AF1164" s="1" t="e">
        <f t="shared" si="308"/>
        <v>#REF!</v>
      </c>
      <c r="AG1164" s="1"/>
      <c r="AH1164" s="1"/>
      <c r="AI1164" s="1"/>
      <c r="AJ1164" s="1"/>
      <c r="AK1164" s="1"/>
      <c r="AL1164" s="1"/>
      <c r="AM1164" s="1"/>
    </row>
    <row r="1165" spans="27:39" x14ac:dyDescent="0.2">
      <c r="AA1165" s="1"/>
      <c r="AB1165" s="1"/>
      <c r="AC1165" s="1"/>
      <c r="AD1165" s="1"/>
      <c r="AE1165" s="1"/>
      <c r="AF1165" s="1" t="e">
        <f t="shared" si="308"/>
        <v>#REF!</v>
      </c>
      <c r="AG1165" s="1"/>
      <c r="AH1165" s="1"/>
      <c r="AI1165" s="1"/>
      <c r="AJ1165" s="1"/>
      <c r="AK1165" s="1"/>
      <c r="AL1165" s="1"/>
      <c r="AM1165" s="1"/>
    </row>
    <row r="1166" spans="27:39" x14ac:dyDescent="0.2">
      <c r="AA1166" s="1"/>
      <c r="AB1166" s="1"/>
      <c r="AC1166" s="1"/>
      <c r="AD1166" s="1"/>
      <c r="AE1166" s="1"/>
      <c r="AF1166" s="1" t="e">
        <f t="shared" si="308"/>
        <v>#REF!</v>
      </c>
      <c r="AG1166" s="1"/>
      <c r="AH1166" s="1"/>
      <c r="AI1166" s="1"/>
      <c r="AJ1166" s="1"/>
      <c r="AK1166" s="1"/>
      <c r="AL1166" s="1"/>
      <c r="AM1166" s="1"/>
    </row>
    <row r="1167" spans="27:39" x14ac:dyDescent="0.2">
      <c r="AA1167" s="1"/>
      <c r="AB1167" s="1"/>
      <c r="AC1167" s="1"/>
      <c r="AD1167" s="1"/>
      <c r="AE1167" s="1"/>
      <c r="AF1167" s="1" t="e">
        <f t="shared" si="308"/>
        <v>#REF!</v>
      </c>
      <c r="AG1167" s="1"/>
      <c r="AH1167" s="1"/>
      <c r="AI1167" s="1"/>
      <c r="AJ1167" s="1"/>
      <c r="AK1167" s="1"/>
      <c r="AL1167" s="1"/>
      <c r="AM1167" s="1"/>
    </row>
    <row r="1168" spans="27:39" x14ac:dyDescent="0.2">
      <c r="AA1168" s="1"/>
      <c r="AB1168" s="1"/>
      <c r="AC1168" s="1"/>
      <c r="AD1168" s="1"/>
      <c r="AE1168" s="1"/>
      <c r="AF1168" s="1" t="e">
        <f t="shared" si="308"/>
        <v>#REF!</v>
      </c>
      <c r="AG1168" s="1"/>
      <c r="AH1168" s="1"/>
      <c r="AI1168" s="1"/>
      <c r="AJ1168" s="1"/>
      <c r="AK1168" s="1"/>
      <c r="AL1168" s="1"/>
      <c r="AM1168" s="1"/>
    </row>
    <row r="1169" spans="27:39" x14ac:dyDescent="0.2">
      <c r="AA1169" s="1"/>
      <c r="AB1169" s="1"/>
      <c r="AC1169" s="1"/>
      <c r="AD1169" s="1"/>
      <c r="AE1169" s="1"/>
      <c r="AF1169" s="1" t="e">
        <f t="shared" si="308"/>
        <v>#REF!</v>
      </c>
      <c r="AG1169" s="1"/>
      <c r="AH1169" s="1"/>
      <c r="AI1169" s="1"/>
      <c r="AJ1169" s="1"/>
      <c r="AK1169" s="1"/>
      <c r="AL1169" s="1"/>
      <c r="AM1169" s="1"/>
    </row>
    <row r="1170" spans="27:39" x14ac:dyDescent="0.2">
      <c r="AA1170" s="1"/>
      <c r="AB1170" s="1"/>
      <c r="AC1170" s="1"/>
      <c r="AD1170" s="1"/>
      <c r="AE1170" s="1"/>
      <c r="AF1170" s="1" t="e">
        <f t="shared" si="308"/>
        <v>#REF!</v>
      </c>
      <c r="AG1170" s="1"/>
      <c r="AH1170" s="1"/>
      <c r="AI1170" s="1"/>
      <c r="AJ1170" s="1"/>
      <c r="AK1170" s="1"/>
      <c r="AL1170" s="1"/>
      <c r="AM1170" s="1"/>
    </row>
    <row r="1171" spans="27:39" x14ac:dyDescent="0.2">
      <c r="AA1171" s="1"/>
      <c r="AB1171" s="1"/>
      <c r="AC1171" s="1"/>
      <c r="AD1171" s="1"/>
      <c r="AE1171" s="1"/>
      <c r="AF1171" s="1" t="e">
        <f t="shared" si="308"/>
        <v>#REF!</v>
      </c>
      <c r="AG1171" s="1"/>
      <c r="AH1171" s="1"/>
      <c r="AI1171" s="1"/>
      <c r="AJ1171" s="1"/>
      <c r="AK1171" s="1"/>
      <c r="AL1171" s="1"/>
      <c r="AM1171" s="1"/>
    </row>
    <row r="1172" spans="27:39" x14ac:dyDescent="0.2">
      <c r="AA1172" s="1"/>
      <c r="AB1172" s="1"/>
      <c r="AC1172" s="1"/>
      <c r="AD1172" s="1"/>
      <c r="AE1172" s="1"/>
      <c r="AF1172" s="1" t="e">
        <f t="shared" si="308"/>
        <v>#REF!</v>
      </c>
      <c r="AG1172" s="1"/>
      <c r="AH1172" s="1"/>
      <c r="AI1172" s="1"/>
      <c r="AJ1172" s="1"/>
      <c r="AK1172" s="1"/>
      <c r="AL1172" s="1"/>
      <c r="AM1172" s="1"/>
    </row>
    <row r="1173" spans="27:39" x14ac:dyDescent="0.2">
      <c r="AA1173" s="1"/>
      <c r="AB1173" s="1"/>
      <c r="AC1173" s="1"/>
      <c r="AD1173" s="1"/>
      <c r="AE1173" s="1"/>
      <c r="AF1173" s="1" t="e">
        <f t="shared" si="308"/>
        <v>#REF!</v>
      </c>
      <c r="AG1173" s="1"/>
      <c r="AH1173" s="1"/>
      <c r="AI1173" s="1"/>
      <c r="AJ1173" s="1"/>
      <c r="AK1173" s="1"/>
      <c r="AL1173" s="1"/>
      <c r="AM1173" s="1"/>
    </row>
    <row r="1174" spans="27:39" x14ac:dyDescent="0.2">
      <c r="AA1174" s="1"/>
      <c r="AB1174" s="1"/>
      <c r="AC1174" s="1"/>
      <c r="AD1174" s="1"/>
      <c r="AE1174" s="1"/>
      <c r="AF1174" s="1" t="e">
        <f t="shared" si="308"/>
        <v>#REF!</v>
      </c>
      <c r="AG1174" s="1"/>
      <c r="AH1174" s="1"/>
      <c r="AI1174" s="1"/>
      <c r="AJ1174" s="1"/>
      <c r="AK1174" s="1"/>
      <c r="AL1174" s="1"/>
      <c r="AM1174" s="1"/>
    </row>
    <row r="1175" spans="27:39" x14ac:dyDescent="0.2">
      <c r="AA1175" s="1"/>
      <c r="AB1175" s="1"/>
      <c r="AC1175" s="1"/>
      <c r="AD1175" s="1"/>
      <c r="AE1175" s="1"/>
      <c r="AF1175" s="1" t="e">
        <f t="shared" si="308"/>
        <v>#REF!</v>
      </c>
      <c r="AG1175" s="1"/>
      <c r="AH1175" s="1"/>
      <c r="AI1175" s="1"/>
      <c r="AJ1175" s="1"/>
      <c r="AK1175" s="1"/>
      <c r="AL1175" s="1"/>
      <c r="AM1175" s="1"/>
    </row>
    <row r="1176" spans="27:39" x14ac:dyDescent="0.2">
      <c r="AA1176" s="1"/>
      <c r="AB1176" s="1"/>
      <c r="AC1176" s="1"/>
      <c r="AD1176" s="1"/>
      <c r="AE1176" s="1"/>
      <c r="AF1176" s="1" t="e">
        <f t="shared" si="308"/>
        <v>#REF!</v>
      </c>
      <c r="AG1176" s="1"/>
      <c r="AH1176" s="1"/>
      <c r="AI1176" s="1"/>
      <c r="AJ1176" s="1"/>
      <c r="AK1176" s="1"/>
      <c r="AL1176" s="1"/>
      <c r="AM1176" s="1"/>
    </row>
    <row r="1177" spans="27:39" x14ac:dyDescent="0.2">
      <c r="AA1177" s="1"/>
      <c r="AB1177" s="1"/>
      <c r="AC1177" s="1"/>
      <c r="AD1177" s="1"/>
      <c r="AE1177" s="1"/>
      <c r="AF1177" s="1" t="e">
        <f t="shared" si="308"/>
        <v>#REF!</v>
      </c>
      <c r="AG1177" s="1"/>
      <c r="AH1177" s="1"/>
      <c r="AI1177" s="1"/>
      <c r="AJ1177" s="1"/>
      <c r="AK1177" s="1"/>
      <c r="AL1177" s="1"/>
      <c r="AM1177" s="1"/>
    </row>
    <row r="1178" spans="27:39" x14ac:dyDescent="0.2">
      <c r="AA1178" s="1"/>
      <c r="AB1178" s="1"/>
      <c r="AC1178" s="1"/>
      <c r="AD1178" s="1"/>
      <c r="AE1178" s="1"/>
      <c r="AF1178" s="1" t="e">
        <f t="shared" si="308"/>
        <v>#REF!</v>
      </c>
      <c r="AG1178" s="1"/>
      <c r="AH1178" s="1"/>
      <c r="AI1178" s="1"/>
      <c r="AJ1178" s="1"/>
      <c r="AK1178" s="1"/>
      <c r="AL1178" s="1"/>
      <c r="AM1178" s="1"/>
    </row>
    <row r="1179" spans="27:39" x14ac:dyDescent="0.2">
      <c r="AA1179" s="1"/>
      <c r="AB1179" s="1"/>
      <c r="AC1179" s="1"/>
      <c r="AD1179" s="1"/>
      <c r="AE1179" s="1"/>
      <c r="AF1179" s="1" t="e">
        <f t="shared" si="308"/>
        <v>#REF!</v>
      </c>
      <c r="AG1179" s="1"/>
      <c r="AH1179" s="1"/>
      <c r="AI1179" s="1"/>
      <c r="AJ1179" s="1"/>
      <c r="AK1179" s="1"/>
      <c r="AL1179" s="1"/>
      <c r="AM1179" s="1"/>
    </row>
    <row r="1180" spans="27:39" x14ac:dyDescent="0.2">
      <c r="AA1180" s="1"/>
      <c r="AB1180" s="1"/>
      <c r="AC1180" s="1"/>
      <c r="AD1180" s="1"/>
      <c r="AE1180" s="1"/>
      <c r="AF1180" s="1" t="e">
        <f t="shared" si="308"/>
        <v>#REF!</v>
      </c>
      <c r="AG1180" s="1"/>
      <c r="AH1180" s="1"/>
      <c r="AI1180" s="1"/>
      <c r="AJ1180" s="1"/>
      <c r="AK1180" s="1"/>
      <c r="AL1180" s="1"/>
      <c r="AM1180" s="1"/>
    </row>
    <row r="1181" spans="27:39" x14ac:dyDescent="0.2">
      <c r="AA1181" s="1"/>
      <c r="AB1181" s="1"/>
      <c r="AC1181" s="1"/>
      <c r="AD1181" s="1"/>
      <c r="AE1181" s="1"/>
      <c r="AF1181" s="1" t="e">
        <f t="shared" si="308"/>
        <v>#REF!</v>
      </c>
      <c r="AG1181" s="1"/>
      <c r="AH1181" s="1"/>
      <c r="AI1181" s="1"/>
      <c r="AJ1181" s="1"/>
      <c r="AK1181" s="1"/>
      <c r="AL1181" s="1"/>
      <c r="AM1181" s="1"/>
    </row>
    <row r="1182" spans="27:39" x14ac:dyDescent="0.2">
      <c r="AA1182" s="1"/>
      <c r="AB1182" s="1"/>
      <c r="AC1182" s="1"/>
      <c r="AD1182" s="1"/>
      <c r="AE1182" s="1"/>
      <c r="AF1182" s="1" t="e">
        <f t="shared" si="308"/>
        <v>#REF!</v>
      </c>
      <c r="AG1182" s="1"/>
      <c r="AH1182" s="1"/>
      <c r="AI1182" s="1"/>
      <c r="AJ1182" s="1"/>
      <c r="AK1182" s="1"/>
      <c r="AL1182" s="1"/>
      <c r="AM1182" s="1"/>
    </row>
    <row r="1183" spans="27:39" x14ac:dyDescent="0.2">
      <c r="AA1183" s="1"/>
      <c r="AB1183" s="1"/>
      <c r="AC1183" s="1"/>
      <c r="AD1183" s="1"/>
      <c r="AE1183" s="1"/>
      <c r="AF1183" s="1" t="e">
        <f t="shared" si="308"/>
        <v>#REF!</v>
      </c>
      <c r="AG1183" s="1"/>
      <c r="AH1183" s="1"/>
      <c r="AI1183" s="1"/>
      <c r="AJ1183" s="1"/>
      <c r="AK1183" s="1"/>
      <c r="AL1183" s="1"/>
      <c r="AM1183" s="1"/>
    </row>
    <row r="1184" spans="27:39" x14ac:dyDescent="0.2">
      <c r="AA1184" s="1"/>
      <c r="AB1184" s="1"/>
      <c r="AC1184" s="1"/>
      <c r="AD1184" s="1"/>
      <c r="AE1184" s="1"/>
      <c r="AF1184" s="1" t="e">
        <f t="shared" si="308"/>
        <v>#REF!</v>
      </c>
      <c r="AG1184" s="1"/>
      <c r="AH1184" s="1"/>
      <c r="AI1184" s="1"/>
      <c r="AJ1184" s="1"/>
      <c r="AK1184" s="1"/>
      <c r="AL1184" s="1"/>
      <c r="AM1184" s="1"/>
    </row>
    <row r="1185" spans="27:39" x14ac:dyDescent="0.2">
      <c r="AA1185" s="1"/>
      <c r="AB1185" s="1"/>
      <c r="AC1185" s="1"/>
      <c r="AD1185" s="1"/>
      <c r="AE1185" s="1"/>
      <c r="AF1185" s="1" t="e">
        <f t="shared" si="308"/>
        <v>#REF!</v>
      </c>
      <c r="AG1185" s="1"/>
      <c r="AH1185" s="1"/>
      <c r="AI1185" s="1"/>
      <c r="AJ1185" s="1"/>
      <c r="AK1185" s="1"/>
      <c r="AL1185" s="1"/>
      <c r="AM1185" s="1"/>
    </row>
    <row r="1186" spans="27:39" x14ac:dyDescent="0.2">
      <c r="AA1186" s="1"/>
      <c r="AB1186" s="1"/>
      <c r="AC1186" s="1"/>
      <c r="AD1186" s="1"/>
      <c r="AE1186" s="1"/>
      <c r="AF1186" s="1" t="e">
        <f t="shared" si="308"/>
        <v>#REF!</v>
      </c>
      <c r="AG1186" s="1"/>
      <c r="AH1186" s="1"/>
      <c r="AI1186" s="1"/>
      <c r="AJ1186" s="1"/>
      <c r="AK1186" s="1"/>
      <c r="AL1186" s="1"/>
      <c r="AM1186" s="1"/>
    </row>
    <row r="1187" spans="27:39" x14ac:dyDescent="0.2">
      <c r="AA1187" s="1"/>
      <c r="AB1187" s="1"/>
      <c r="AC1187" s="1"/>
      <c r="AD1187" s="1"/>
      <c r="AE1187" s="1"/>
      <c r="AF1187" s="1" t="e">
        <f t="shared" si="308"/>
        <v>#REF!</v>
      </c>
      <c r="AG1187" s="1"/>
      <c r="AH1187" s="1"/>
      <c r="AI1187" s="1"/>
      <c r="AJ1187" s="1"/>
      <c r="AK1187" s="1"/>
      <c r="AL1187" s="1"/>
      <c r="AM1187" s="1"/>
    </row>
    <row r="1188" spans="27:39" x14ac:dyDescent="0.2">
      <c r="AA1188" s="1"/>
      <c r="AB1188" s="1"/>
      <c r="AC1188" s="1"/>
      <c r="AD1188" s="1"/>
      <c r="AE1188" s="1"/>
      <c r="AF1188" s="1" t="e">
        <f t="shared" si="308"/>
        <v>#REF!</v>
      </c>
      <c r="AG1188" s="1"/>
      <c r="AH1188" s="1"/>
      <c r="AI1188" s="1"/>
      <c r="AJ1188" s="1"/>
      <c r="AK1188" s="1"/>
      <c r="AL1188" s="1"/>
      <c r="AM1188" s="1"/>
    </row>
    <row r="1189" spans="27:39" x14ac:dyDescent="0.2">
      <c r="AA1189" s="1"/>
      <c r="AB1189" s="1"/>
      <c r="AC1189" s="1"/>
      <c r="AD1189" s="1"/>
      <c r="AE1189" s="1"/>
      <c r="AF1189" s="1" t="e">
        <f t="shared" si="308"/>
        <v>#REF!</v>
      </c>
      <c r="AG1189" s="1"/>
      <c r="AH1189" s="1"/>
      <c r="AI1189" s="1"/>
      <c r="AJ1189" s="1"/>
      <c r="AK1189" s="1"/>
      <c r="AL1189" s="1"/>
      <c r="AM1189" s="1"/>
    </row>
    <row r="1190" spans="27:39" x14ac:dyDescent="0.2">
      <c r="AA1190" s="1"/>
      <c r="AB1190" s="1"/>
      <c r="AC1190" s="1"/>
      <c r="AD1190" s="1"/>
      <c r="AE1190" s="1"/>
      <c r="AF1190" s="1" t="e">
        <f t="shared" si="308"/>
        <v>#REF!</v>
      </c>
      <c r="AG1190" s="1"/>
      <c r="AH1190" s="1"/>
      <c r="AI1190" s="1"/>
      <c r="AJ1190" s="1"/>
      <c r="AK1190" s="1"/>
      <c r="AL1190" s="1"/>
      <c r="AM1190" s="1"/>
    </row>
    <row r="1191" spans="27:39" x14ac:dyDescent="0.2">
      <c r="AA1191" s="1"/>
      <c r="AB1191" s="1"/>
      <c r="AC1191" s="1"/>
      <c r="AD1191" s="1"/>
      <c r="AE1191" s="1"/>
      <c r="AF1191" s="1" t="e">
        <f t="shared" si="308"/>
        <v>#REF!</v>
      </c>
      <c r="AG1191" s="1"/>
      <c r="AH1191" s="1"/>
      <c r="AI1191" s="1"/>
      <c r="AJ1191" s="1"/>
      <c r="AK1191" s="1"/>
      <c r="AL1191" s="1"/>
      <c r="AM1191" s="1"/>
    </row>
    <row r="1192" spans="27:39" x14ac:dyDescent="0.2">
      <c r="AA1192" s="1"/>
      <c r="AB1192" s="1"/>
      <c r="AC1192" s="1"/>
      <c r="AD1192" s="1"/>
      <c r="AE1192" s="1"/>
      <c r="AF1192" s="1" t="e">
        <f t="shared" si="308"/>
        <v>#REF!</v>
      </c>
      <c r="AG1192" s="1"/>
      <c r="AH1192" s="1"/>
      <c r="AI1192" s="1"/>
      <c r="AJ1192" s="1"/>
      <c r="AK1192" s="1"/>
      <c r="AL1192" s="1"/>
      <c r="AM1192" s="1"/>
    </row>
    <row r="1193" spans="27:39" x14ac:dyDescent="0.2">
      <c r="AA1193" s="1"/>
      <c r="AB1193" s="1"/>
      <c r="AC1193" s="1"/>
      <c r="AD1193" s="1"/>
      <c r="AE1193" s="1"/>
      <c r="AF1193" s="1" t="e">
        <f t="shared" si="308"/>
        <v>#REF!</v>
      </c>
      <c r="AG1193" s="1"/>
      <c r="AH1193" s="1"/>
      <c r="AI1193" s="1"/>
      <c r="AJ1193" s="1"/>
      <c r="AK1193" s="1"/>
      <c r="AL1193" s="1"/>
      <c r="AM1193" s="1"/>
    </row>
    <row r="1194" spans="27:39" x14ac:dyDescent="0.2">
      <c r="AA1194" s="1"/>
      <c r="AB1194" s="1"/>
      <c r="AC1194" s="1"/>
      <c r="AD1194" s="1"/>
      <c r="AE1194" s="1"/>
      <c r="AF1194" s="1" t="e">
        <f t="shared" si="308"/>
        <v>#REF!</v>
      </c>
      <c r="AG1194" s="1"/>
      <c r="AH1194" s="1"/>
      <c r="AI1194" s="1"/>
      <c r="AJ1194" s="1"/>
      <c r="AK1194" s="1"/>
      <c r="AL1194" s="1"/>
      <c r="AM1194" s="1"/>
    </row>
    <row r="1195" spans="27:39" x14ac:dyDescent="0.2">
      <c r="AA1195" s="1"/>
      <c r="AB1195" s="1"/>
      <c r="AC1195" s="1"/>
      <c r="AD1195" s="1"/>
      <c r="AE1195" s="1"/>
      <c r="AF1195" s="1" t="e">
        <f t="shared" si="308"/>
        <v>#REF!</v>
      </c>
      <c r="AG1195" s="1"/>
      <c r="AH1195" s="1"/>
      <c r="AI1195" s="1"/>
      <c r="AJ1195" s="1"/>
      <c r="AK1195" s="1"/>
      <c r="AL1195" s="1"/>
      <c r="AM1195" s="1"/>
    </row>
    <row r="1196" spans="27:39" x14ac:dyDescent="0.2">
      <c r="AA1196" s="1"/>
      <c r="AB1196" s="1"/>
      <c r="AC1196" s="1"/>
      <c r="AD1196" s="1"/>
      <c r="AE1196" s="1"/>
      <c r="AF1196" s="1" t="e">
        <f t="shared" si="308"/>
        <v>#REF!</v>
      </c>
      <c r="AG1196" s="1"/>
      <c r="AH1196" s="1"/>
      <c r="AI1196" s="1"/>
      <c r="AJ1196" s="1"/>
      <c r="AK1196" s="1"/>
      <c r="AL1196" s="1"/>
      <c r="AM1196" s="1"/>
    </row>
    <row r="1197" spans="27:39" x14ac:dyDescent="0.2">
      <c r="AA1197" s="1"/>
      <c r="AB1197" s="1"/>
      <c r="AC1197" s="1"/>
      <c r="AD1197" s="1"/>
      <c r="AE1197" s="1"/>
      <c r="AF1197" s="1" t="e">
        <f t="shared" si="308"/>
        <v>#REF!</v>
      </c>
      <c r="AG1197" s="1"/>
      <c r="AH1197" s="1"/>
      <c r="AI1197" s="1"/>
      <c r="AJ1197" s="1"/>
      <c r="AK1197" s="1"/>
      <c r="AL1197" s="1"/>
      <c r="AM1197" s="1"/>
    </row>
    <row r="1198" spans="27:39" x14ac:dyDescent="0.2">
      <c r="AA1198" s="1"/>
      <c r="AB1198" s="1"/>
      <c r="AC1198" s="1"/>
      <c r="AD1198" s="1"/>
      <c r="AE1198" s="1"/>
      <c r="AF1198" s="1" t="e">
        <f t="shared" si="308"/>
        <v>#REF!</v>
      </c>
      <c r="AG1198" s="1"/>
      <c r="AH1198" s="1"/>
      <c r="AI1198" s="1"/>
      <c r="AJ1198" s="1"/>
      <c r="AK1198" s="1"/>
      <c r="AL1198" s="1"/>
      <c r="AM1198" s="1"/>
    </row>
    <row r="1199" spans="27:39" x14ac:dyDescent="0.2">
      <c r="AA1199" s="1"/>
      <c r="AB1199" s="1"/>
      <c r="AC1199" s="1"/>
      <c r="AD1199" s="1"/>
      <c r="AE1199" s="1"/>
      <c r="AF1199" s="1" t="e">
        <f t="shared" si="308"/>
        <v>#REF!</v>
      </c>
      <c r="AG1199" s="1"/>
      <c r="AH1199" s="1"/>
      <c r="AI1199" s="1"/>
      <c r="AJ1199" s="1"/>
      <c r="AK1199" s="1"/>
      <c r="AL1199" s="1"/>
      <c r="AM1199" s="1"/>
    </row>
    <row r="1200" spans="27:39" x14ac:dyDescent="0.2">
      <c r="AA1200" s="1"/>
      <c r="AB1200" s="1"/>
      <c r="AC1200" s="1"/>
      <c r="AD1200" s="1"/>
      <c r="AE1200" s="1"/>
      <c r="AF1200" s="1" t="e">
        <f t="shared" si="308"/>
        <v>#REF!</v>
      </c>
      <c r="AG1200" s="1"/>
      <c r="AH1200" s="1"/>
      <c r="AI1200" s="1"/>
      <c r="AJ1200" s="1"/>
      <c r="AK1200" s="1"/>
      <c r="AL1200" s="1"/>
      <c r="AM1200" s="1"/>
    </row>
    <row r="1201" spans="27:39" x14ac:dyDescent="0.2">
      <c r="AA1201" s="1"/>
      <c r="AB1201" s="1"/>
      <c r="AC1201" s="1"/>
      <c r="AD1201" s="1"/>
      <c r="AE1201" s="1"/>
      <c r="AF1201" s="1" t="e">
        <f t="shared" si="308"/>
        <v>#REF!</v>
      </c>
      <c r="AG1201" s="1"/>
      <c r="AH1201" s="1"/>
      <c r="AI1201" s="1"/>
      <c r="AJ1201" s="1"/>
      <c r="AK1201" s="1"/>
      <c r="AL1201" s="1"/>
      <c r="AM1201" s="1"/>
    </row>
    <row r="1202" spans="27:39" x14ac:dyDescent="0.2">
      <c r="AA1202" s="1"/>
      <c r="AB1202" s="1"/>
      <c r="AC1202" s="1"/>
      <c r="AD1202" s="1"/>
      <c r="AE1202" s="1"/>
      <c r="AF1202" s="1" t="e">
        <f t="shared" si="308"/>
        <v>#REF!</v>
      </c>
      <c r="AG1202" s="1"/>
      <c r="AH1202" s="1"/>
      <c r="AI1202" s="1"/>
      <c r="AJ1202" s="1"/>
      <c r="AK1202" s="1"/>
      <c r="AL1202" s="1"/>
      <c r="AM1202" s="1"/>
    </row>
    <row r="1203" spans="27:39" x14ac:dyDescent="0.2">
      <c r="AA1203" s="1"/>
      <c r="AB1203" s="1"/>
      <c r="AC1203" s="1"/>
      <c r="AD1203" s="1"/>
      <c r="AE1203" s="1"/>
      <c r="AF1203" s="1" t="e">
        <f t="shared" si="308"/>
        <v>#REF!</v>
      </c>
      <c r="AG1203" s="1"/>
      <c r="AH1203" s="1"/>
      <c r="AI1203" s="1"/>
      <c r="AJ1203" s="1"/>
      <c r="AK1203" s="1"/>
      <c r="AL1203" s="1"/>
      <c r="AM1203" s="1"/>
    </row>
    <row r="1204" spans="27:39" x14ac:dyDescent="0.2">
      <c r="AA1204" s="1"/>
      <c r="AB1204" s="1"/>
      <c r="AC1204" s="1"/>
      <c r="AD1204" s="1"/>
      <c r="AE1204" s="1"/>
      <c r="AF1204" s="1" t="e">
        <f t="shared" si="308"/>
        <v>#REF!</v>
      </c>
      <c r="AG1204" s="1"/>
      <c r="AH1204" s="1"/>
      <c r="AI1204" s="1"/>
      <c r="AJ1204" s="1"/>
      <c r="AK1204" s="1"/>
      <c r="AL1204" s="1"/>
      <c r="AM1204" s="1"/>
    </row>
    <row r="1205" spans="27:39" x14ac:dyDescent="0.2">
      <c r="AA1205" s="1"/>
      <c r="AB1205" s="1"/>
      <c r="AC1205" s="1"/>
      <c r="AD1205" s="1"/>
      <c r="AE1205" s="1"/>
      <c r="AF1205" s="1" t="e">
        <f t="shared" si="308"/>
        <v>#REF!</v>
      </c>
      <c r="AG1205" s="1"/>
      <c r="AH1205" s="1"/>
      <c r="AI1205" s="1"/>
      <c r="AJ1205" s="1"/>
      <c r="AK1205" s="1"/>
      <c r="AL1205" s="1"/>
      <c r="AM1205" s="1"/>
    </row>
    <row r="1206" spans="27:39" x14ac:dyDescent="0.2">
      <c r="AA1206" s="1"/>
      <c r="AB1206" s="1"/>
      <c r="AC1206" s="1"/>
      <c r="AD1206" s="1"/>
      <c r="AE1206" s="1"/>
      <c r="AF1206" s="1" t="e">
        <f t="shared" si="308"/>
        <v>#REF!</v>
      </c>
      <c r="AG1206" s="1"/>
      <c r="AH1206" s="1"/>
      <c r="AI1206" s="1"/>
      <c r="AJ1206" s="1"/>
      <c r="AK1206" s="1"/>
      <c r="AL1206" s="1"/>
      <c r="AM1206" s="1"/>
    </row>
    <row r="1207" spans="27:39" x14ac:dyDescent="0.2">
      <c r="AA1207" s="1"/>
      <c r="AB1207" s="1"/>
      <c r="AC1207" s="1"/>
      <c r="AD1207" s="1"/>
      <c r="AE1207" s="1"/>
      <c r="AF1207" s="1" t="e">
        <f t="shared" si="308"/>
        <v>#REF!</v>
      </c>
      <c r="AG1207" s="1"/>
      <c r="AH1207" s="1"/>
      <c r="AI1207" s="1"/>
      <c r="AJ1207" s="1"/>
      <c r="AK1207" s="1"/>
      <c r="AL1207" s="1"/>
      <c r="AM1207" s="1"/>
    </row>
    <row r="1208" spans="27:39" x14ac:dyDescent="0.2">
      <c r="AA1208" s="1"/>
      <c r="AB1208" s="1"/>
      <c r="AC1208" s="1"/>
      <c r="AD1208" s="1"/>
      <c r="AE1208" s="1"/>
      <c r="AF1208" s="1" t="e">
        <f t="shared" si="308"/>
        <v>#REF!</v>
      </c>
      <c r="AG1208" s="1"/>
      <c r="AH1208" s="1"/>
      <c r="AI1208" s="1"/>
      <c r="AJ1208" s="1"/>
      <c r="AK1208" s="1"/>
      <c r="AL1208" s="1"/>
      <c r="AM1208" s="1"/>
    </row>
    <row r="1209" spans="27:39" x14ac:dyDescent="0.2">
      <c r="AA1209" s="1"/>
      <c r="AB1209" s="1"/>
      <c r="AC1209" s="1"/>
      <c r="AD1209" s="1"/>
      <c r="AE1209" s="1"/>
      <c r="AF1209" s="1" t="e">
        <f t="shared" si="308"/>
        <v>#REF!</v>
      </c>
      <c r="AG1209" s="1"/>
      <c r="AH1209" s="1"/>
      <c r="AI1209" s="1"/>
      <c r="AJ1209" s="1"/>
      <c r="AK1209" s="1"/>
      <c r="AL1209" s="1"/>
      <c r="AM1209" s="1"/>
    </row>
    <row r="1210" spans="27:39" x14ac:dyDescent="0.2">
      <c r="AA1210" s="1"/>
      <c r="AB1210" s="1"/>
      <c r="AC1210" s="1"/>
      <c r="AD1210" s="1"/>
      <c r="AE1210" s="1"/>
      <c r="AF1210" s="1" t="e">
        <f t="shared" si="308"/>
        <v>#REF!</v>
      </c>
      <c r="AG1210" s="1"/>
      <c r="AH1210" s="1"/>
      <c r="AI1210" s="1"/>
      <c r="AJ1210" s="1"/>
      <c r="AK1210" s="1"/>
      <c r="AL1210" s="1"/>
      <c r="AM1210" s="1"/>
    </row>
    <row r="1211" spans="27:39" x14ac:dyDescent="0.2">
      <c r="AA1211" s="1"/>
      <c r="AB1211" s="1"/>
      <c r="AC1211" s="1"/>
      <c r="AD1211" s="1"/>
      <c r="AE1211" s="1"/>
      <c r="AF1211" s="1" t="e">
        <f t="shared" si="308"/>
        <v>#REF!</v>
      </c>
      <c r="AG1211" s="1"/>
      <c r="AH1211" s="1"/>
      <c r="AI1211" s="1"/>
      <c r="AJ1211" s="1"/>
      <c r="AK1211" s="1"/>
      <c r="AL1211" s="1"/>
      <c r="AM1211" s="1"/>
    </row>
    <row r="1212" spans="27:39" x14ac:dyDescent="0.2">
      <c r="AA1212" s="1"/>
      <c r="AB1212" s="1"/>
      <c r="AC1212" s="1"/>
      <c r="AD1212" s="1"/>
      <c r="AE1212" s="1"/>
      <c r="AF1212" s="1" t="e">
        <f t="shared" si="308"/>
        <v>#REF!</v>
      </c>
      <c r="AG1212" s="1"/>
      <c r="AH1212" s="1"/>
      <c r="AI1212" s="1"/>
      <c r="AJ1212" s="1"/>
      <c r="AK1212" s="1"/>
      <c r="AL1212" s="1"/>
      <c r="AM1212" s="1"/>
    </row>
    <row r="1213" spans="27:39" x14ac:dyDescent="0.2">
      <c r="AA1213" s="1"/>
      <c r="AB1213" s="1"/>
      <c r="AC1213" s="1"/>
      <c r="AD1213" s="1"/>
      <c r="AE1213" s="1"/>
      <c r="AF1213" s="1" t="e">
        <f t="shared" si="308"/>
        <v>#REF!</v>
      </c>
      <c r="AG1213" s="1"/>
      <c r="AH1213" s="1"/>
      <c r="AI1213" s="1"/>
      <c r="AJ1213" s="1"/>
      <c r="AK1213" s="1"/>
      <c r="AL1213" s="1"/>
      <c r="AM1213" s="1"/>
    </row>
    <row r="1214" spans="27:39" x14ac:dyDescent="0.2">
      <c r="AA1214" s="1"/>
      <c r="AB1214" s="1"/>
      <c r="AC1214" s="1"/>
      <c r="AD1214" s="1"/>
      <c r="AE1214" s="1"/>
      <c r="AF1214" s="1" t="e">
        <f t="shared" si="308"/>
        <v>#REF!</v>
      </c>
      <c r="AG1214" s="1"/>
      <c r="AH1214" s="1"/>
      <c r="AI1214" s="1"/>
      <c r="AJ1214" s="1"/>
      <c r="AK1214" s="1"/>
      <c r="AL1214" s="1"/>
      <c r="AM1214" s="1"/>
    </row>
    <row r="1215" spans="27:39" x14ac:dyDescent="0.2">
      <c r="AA1215" s="1"/>
      <c r="AB1215" s="1"/>
      <c r="AC1215" s="1"/>
      <c r="AD1215" s="1"/>
      <c r="AE1215" s="1"/>
      <c r="AF1215" s="1" t="e">
        <f t="shared" si="308"/>
        <v>#REF!</v>
      </c>
      <c r="AG1215" s="1"/>
      <c r="AH1215" s="1"/>
      <c r="AI1215" s="1"/>
      <c r="AJ1215" s="1"/>
      <c r="AK1215" s="1"/>
      <c r="AL1215" s="1"/>
      <c r="AM1215" s="1"/>
    </row>
    <row r="1216" spans="27:39" x14ac:dyDescent="0.2">
      <c r="AA1216" s="1"/>
      <c r="AB1216" s="1"/>
      <c r="AC1216" s="1"/>
      <c r="AD1216" s="1"/>
      <c r="AE1216" s="1"/>
      <c r="AF1216" s="1" t="e">
        <f t="shared" si="308"/>
        <v>#REF!</v>
      </c>
      <c r="AG1216" s="1"/>
      <c r="AH1216" s="1"/>
      <c r="AI1216" s="1"/>
      <c r="AJ1216" s="1"/>
      <c r="AK1216" s="1"/>
      <c r="AL1216" s="1"/>
      <c r="AM1216" s="1"/>
    </row>
    <row r="1217" spans="27:39" x14ac:dyDescent="0.2">
      <c r="AA1217" s="1"/>
      <c r="AB1217" s="1"/>
      <c r="AC1217" s="1"/>
      <c r="AD1217" s="1"/>
      <c r="AE1217" s="1"/>
      <c r="AF1217" s="1" t="e">
        <f t="shared" si="308"/>
        <v>#REF!</v>
      </c>
      <c r="AG1217" s="1"/>
      <c r="AH1217" s="1"/>
      <c r="AI1217" s="1"/>
      <c r="AJ1217" s="1"/>
      <c r="AK1217" s="1"/>
      <c r="AL1217" s="1"/>
      <c r="AM1217" s="1"/>
    </row>
    <row r="1218" spans="27:39" x14ac:dyDescent="0.2">
      <c r="AA1218" s="1"/>
      <c r="AB1218" s="1"/>
      <c r="AC1218" s="1"/>
      <c r="AD1218" s="1"/>
      <c r="AE1218" s="1"/>
      <c r="AF1218" s="1" t="e">
        <f t="shared" si="308"/>
        <v>#REF!</v>
      </c>
      <c r="AG1218" s="1"/>
      <c r="AH1218" s="1"/>
      <c r="AI1218" s="1"/>
      <c r="AJ1218" s="1"/>
      <c r="AK1218" s="1"/>
      <c r="AL1218" s="1"/>
      <c r="AM1218" s="1"/>
    </row>
    <row r="1219" spans="27:39" x14ac:dyDescent="0.2">
      <c r="AA1219" s="1"/>
      <c r="AB1219" s="1"/>
      <c r="AC1219" s="1"/>
      <c r="AD1219" s="1"/>
      <c r="AE1219" s="1"/>
      <c r="AF1219" s="1" t="e">
        <f t="shared" si="308"/>
        <v>#REF!</v>
      </c>
      <c r="AG1219" s="1"/>
      <c r="AH1219" s="1"/>
      <c r="AI1219" s="1"/>
      <c r="AJ1219" s="1"/>
      <c r="AK1219" s="1"/>
      <c r="AL1219" s="1"/>
      <c r="AM1219" s="1"/>
    </row>
    <row r="1220" spans="27:39" x14ac:dyDescent="0.2">
      <c r="AA1220" s="1"/>
      <c r="AB1220" s="1"/>
      <c r="AC1220" s="1"/>
      <c r="AD1220" s="1"/>
      <c r="AE1220" s="1"/>
      <c r="AF1220" s="1" t="e">
        <f t="shared" si="308"/>
        <v>#REF!</v>
      </c>
      <c r="AG1220" s="1"/>
      <c r="AH1220" s="1"/>
      <c r="AI1220" s="1"/>
      <c r="AJ1220" s="1"/>
      <c r="AK1220" s="1"/>
      <c r="AL1220" s="1"/>
      <c r="AM1220" s="1"/>
    </row>
    <row r="1221" spans="27:39" x14ac:dyDescent="0.2">
      <c r="AA1221" s="1"/>
      <c r="AB1221" s="1"/>
      <c r="AC1221" s="1"/>
      <c r="AD1221" s="1"/>
      <c r="AE1221" s="1"/>
      <c r="AF1221" s="1" t="e">
        <f t="shared" si="308"/>
        <v>#REF!</v>
      </c>
      <c r="AG1221" s="1"/>
      <c r="AH1221" s="1"/>
      <c r="AI1221" s="1"/>
      <c r="AJ1221" s="1"/>
      <c r="AK1221" s="1"/>
      <c r="AL1221" s="1"/>
      <c r="AM1221" s="1"/>
    </row>
    <row r="1222" spans="27:39" x14ac:dyDescent="0.2">
      <c r="AA1222" s="1"/>
      <c r="AB1222" s="1"/>
      <c r="AC1222" s="1"/>
      <c r="AD1222" s="1"/>
      <c r="AE1222" s="1"/>
      <c r="AF1222" s="1" t="e">
        <f t="shared" si="308"/>
        <v>#REF!</v>
      </c>
      <c r="AG1222" s="1"/>
      <c r="AH1222" s="1"/>
      <c r="AI1222" s="1"/>
      <c r="AJ1222" s="1"/>
      <c r="AK1222" s="1"/>
      <c r="AL1222" s="1"/>
      <c r="AM1222" s="1"/>
    </row>
    <row r="1223" spans="27:39" x14ac:dyDescent="0.2">
      <c r="AA1223" s="1"/>
      <c r="AB1223" s="1"/>
      <c r="AC1223" s="1"/>
      <c r="AD1223" s="1"/>
      <c r="AE1223" s="1"/>
      <c r="AF1223" s="1" t="e">
        <f t="shared" si="308"/>
        <v>#REF!</v>
      </c>
      <c r="AG1223" s="1"/>
      <c r="AH1223" s="1"/>
      <c r="AI1223" s="1"/>
      <c r="AJ1223" s="1"/>
      <c r="AK1223" s="1"/>
      <c r="AL1223" s="1"/>
      <c r="AM1223" s="1"/>
    </row>
    <row r="1224" spans="27:39" x14ac:dyDescent="0.2">
      <c r="AA1224" s="1"/>
      <c r="AB1224" s="1"/>
      <c r="AC1224" s="1"/>
      <c r="AD1224" s="1"/>
      <c r="AE1224" s="1"/>
      <c r="AF1224" s="1" t="e">
        <f t="shared" ref="AF1224:AF1287" si="309">AF1223+1</f>
        <v>#REF!</v>
      </c>
      <c r="AG1224" s="1"/>
      <c r="AH1224" s="1"/>
      <c r="AI1224" s="1"/>
      <c r="AJ1224" s="1"/>
      <c r="AK1224" s="1"/>
      <c r="AL1224" s="1"/>
      <c r="AM1224" s="1"/>
    </row>
    <row r="1225" spans="27:39" x14ac:dyDescent="0.2">
      <c r="AA1225" s="1"/>
      <c r="AB1225" s="1"/>
      <c r="AC1225" s="1"/>
      <c r="AD1225" s="1"/>
      <c r="AE1225" s="1"/>
      <c r="AF1225" s="1" t="e">
        <f t="shared" si="309"/>
        <v>#REF!</v>
      </c>
      <c r="AG1225" s="1"/>
      <c r="AH1225" s="1"/>
      <c r="AI1225" s="1"/>
      <c r="AJ1225" s="1"/>
      <c r="AK1225" s="1"/>
      <c r="AL1225" s="1"/>
      <c r="AM1225" s="1"/>
    </row>
    <row r="1226" spans="27:39" x14ac:dyDescent="0.2">
      <c r="AA1226" s="1"/>
      <c r="AB1226" s="1"/>
      <c r="AC1226" s="1"/>
      <c r="AD1226" s="1"/>
      <c r="AE1226" s="1"/>
      <c r="AF1226" s="1" t="e">
        <f t="shared" si="309"/>
        <v>#REF!</v>
      </c>
      <c r="AG1226" s="1"/>
      <c r="AH1226" s="1"/>
      <c r="AI1226" s="1"/>
      <c r="AJ1226" s="1"/>
      <c r="AK1226" s="1"/>
      <c r="AL1226" s="1"/>
      <c r="AM1226" s="1"/>
    </row>
    <row r="1227" spans="27:39" x14ac:dyDescent="0.2">
      <c r="AA1227" s="1"/>
      <c r="AB1227" s="1"/>
      <c r="AC1227" s="1"/>
      <c r="AD1227" s="1"/>
      <c r="AE1227" s="1"/>
      <c r="AF1227" s="1" t="e">
        <f t="shared" si="309"/>
        <v>#REF!</v>
      </c>
      <c r="AG1227" s="1"/>
      <c r="AH1227" s="1"/>
      <c r="AI1227" s="1"/>
      <c r="AJ1227" s="1"/>
      <c r="AK1227" s="1"/>
      <c r="AL1227" s="1"/>
      <c r="AM1227" s="1"/>
    </row>
    <row r="1228" spans="27:39" x14ac:dyDescent="0.2">
      <c r="AA1228" s="1"/>
      <c r="AB1228" s="1"/>
      <c r="AC1228" s="1"/>
      <c r="AD1228" s="1"/>
      <c r="AE1228" s="1"/>
      <c r="AF1228" s="1" t="e">
        <f t="shared" si="309"/>
        <v>#REF!</v>
      </c>
      <c r="AG1228" s="1"/>
      <c r="AH1228" s="1"/>
      <c r="AI1228" s="1"/>
      <c r="AJ1228" s="1"/>
      <c r="AK1228" s="1"/>
      <c r="AL1228" s="1"/>
      <c r="AM1228" s="1"/>
    </row>
    <row r="1229" spans="27:39" x14ac:dyDescent="0.2">
      <c r="AA1229" s="1"/>
      <c r="AB1229" s="1"/>
      <c r="AC1229" s="1"/>
      <c r="AD1229" s="1"/>
      <c r="AE1229" s="1"/>
      <c r="AF1229" s="1" t="e">
        <f t="shared" si="309"/>
        <v>#REF!</v>
      </c>
      <c r="AG1229" s="1"/>
      <c r="AH1229" s="1"/>
      <c r="AI1229" s="1"/>
      <c r="AJ1229" s="1"/>
      <c r="AK1229" s="1"/>
      <c r="AL1229" s="1"/>
      <c r="AM1229" s="1"/>
    </row>
    <row r="1230" spans="27:39" x14ac:dyDescent="0.2">
      <c r="AA1230" s="1"/>
      <c r="AB1230" s="1"/>
      <c r="AC1230" s="1"/>
      <c r="AD1230" s="1"/>
      <c r="AE1230" s="1"/>
      <c r="AF1230" s="1" t="e">
        <f t="shared" si="309"/>
        <v>#REF!</v>
      </c>
      <c r="AG1230" s="1"/>
      <c r="AH1230" s="1"/>
      <c r="AI1230" s="1"/>
      <c r="AJ1230" s="1"/>
      <c r="AK1230" s="1"/>
      <c r="AL1230" s="1"/>
      <c r="AM1230" s="1"/>
    </row>
    <row r="1231" spans="27:39" x14ac:dyDescent="0.2">
      <c r="AA1231" s="1"/>
      <c r="AB1231" s="1"/>
      <c r="AC1231" s="1"/>
      <c r="AD1231" s="1"/>
      <c r="AE1231" s="1"/>
      <c r="AF1231" s="1" t="e">
        <f t="shared" si="309"/>
        <v>#REF!</v>
      </c>
      <c r="AG1231" s="1"/>
      <c r="AH1231" s="1"/>
      <c r="AI1231" s="1"/>
      <c r="AJ1231" s="1"/>
      <c r="AK1231" s="1"/>
      <c r="AL1231" s="1"/>
      <c r="AM1231" s="1"/>
    </row>
    <row r="1232" spans="27:39" x14ac:dyDescent="0.2">
      <c r="AA1232" s="1"/>
      <c r="AB1232" s="1"/>
      <c r="AC1232" s="1"/>
      <c r="AD1232" s="1"/>
      <c r="AE1232" s="1"/>
      <c r="AF1232" s="1" t="e">
        <f t="shared" si="309"/>
        <v>#REF!</v>
      </c>
      <c r="AG1232" s="1"/>
      <c r="AH1232" s="1"/>
      <c r="AI1232" s="1"/>
      <c r="AJ1232" s="1"/>
      <c r="AK1232" s="1"/>
      <c r="AL1232" s="1"/>
      <c r="AM1232" s="1"/>
    </row>
    <row r="1233" spans="27:39" x14ac:dyDescent="0.2">
      <c r="AA1233" s="1"/>
      <c r="AB1233" s="1"/>
      <c r="AC1233" s="1"/>
      <c r="AD1233" s="1"/>
      <c r="AE1233" s="1"/>
      <c r="AF1233" s="1" t="e">
        <f t="shared" si="309"/>
        <v>#REF!</v>
      </c>
      <c r="AG1233" s="1"/>
      <c r="AH1233" s="1"/>
      <c r="AI1233" s="1"/>
      <c r="AJ1233" s="1"/>
      <c r="AK1233" s="1"/>
      <c r="AL1233" s="1"/>
      <c r="AM1233" s="1"/>
    </row>
    <row r="1234" spans="27:39" x14ac:dyDescent="0.2">
      <c r="AA1234" s="1"/>
      <c r="AB1234" s="1"/>
      <c r="AC1234" s="1"/>
      <c r="AD1234" s="1"/>
      <c r="AE1234" s="1"/>
      <c r="AF1234" s="1" t="e">
        <f t="shared" si="309"/>
        <v>#REF!</v>
      </c>
      <c r="AG1234" s="1"/>
      <c r="AH1234" s="1"/>
      <c r="AI1234" s="1"/>
      <c r="AJ1234" s="1"/>
      <c r="AK1234" s="1"/>
      <c r="AL1234" s="1"/>
      <c r="AM1234" s="1"/>
    </row>
    <row r="1235" spans="27:39" x14ac:dyDescent="0.2">
      <c r="AA1235" s="1"/>
      <c r="AB1235" s="1"/>
      <c r="AC1235" s="1"/>
      <c r="AD1235" s="1"/>
      <c r="AE1235" s="1"/>
      <c r="AF1235" s="1" t="e">
        <f t="shared" si="309"/>
        <v>#REF!</v>
      </c>
      <c r="AG1235" s="1"/>
      <c r="AH1235" s="1"/>
      <c r="AI1235" s="1"/>
      <c r="AJ1235" s="1"/>
      <c r="AK1235" s="1"/>
      <c r="AL1235" s="1"/>
      <c r="AM1235" s="1"/>
    </row>
    <row r="1236" spans="27:39" x14ac:dyDescent="0.2">
      <c r="AA1236" s="1"/>
      <c r="AB1236" s="1"/>
      <c r="AC1236" s="1"/>
      <c r="AD1236" s="1"/>
      <c r="AE1236" s="1"/>
      <c r="AF1236" s="1" t="e">
        <f t="shared" si="309"/>
        <v>#REF!</v>
      </c>
      <c r="AG1236" s="1"/>
      <c r="AH1236" s="1"/>
      <c r="AI1236" s="1"/>
      <c r="AJ1236" s="1"/>
      <c r="AK1236" s="1"/>
      <c r="AL1236" s="1"/>
      <c r="AM1236" s="1"/>
    </row>
    <row r="1237" spans="27:39" x14ac:dyDescent="0.2">
      <c r="AA1237" s="1"/>
      <c r="AB1237" s="1"/>
      <c r="AC1237" s="1"/>
      <c r="AD1237" s="1"/>
      <c r="AE1237" s="1"/>
      <c r="AF1237" s="1" t="e">
        <f t="shared" si="309"/>
        <v>#REF!</v>
      </c>
      <c r="AG1237" s="1"/>
      <c r="AH1237" s="1"/>
      <c r="AI1237" s="1"/>
      <c r="AJ1237" s="1"/>
      <c r="AK1237" s="1"/>
      <c r="AL1237" s="1"/>
      <c r="AM1237" s="1"/>
    </row>
    <row r="1238" spans="27:39" x14ac:dyDescent="0.2">
      <c r="AA1238" s="1"/>
      <c r="AB1238" s="1"/>
      <c r="AC1238" s="1"/>
      <c r="AD1238" s="1"/>
      <c r="AE1238" s="1"/>
      <c r="AF1238" s="1" t="e">
        <f t="shared" si="309"/>
        <v>#REF!</v>
      </c>
      <c r="AG1238" s="1"/>
      <c r="AH1238" s="1"/>
      <c r="AI1238" s="1"/>
      <c r="AJ1238" s="1"/>
      <c r="AK1238" s="1"/>
      <c r="AL1238" s="1"/>
      <c r="AM1238" s="1"/>
    </row>
    <row r="1239" spans="27:39" x14ac:dyDescent="0.2">
      <c r="AA1239" s="1"/>
      <c r="AB1239" s="1"/>
      <c r="AC1239" s="1"/>
      <c r="AD1239" s="1"/>
      <c r="AE1239" s="1"/>
      <c r="AF1239" s="1" t="e">
        <f t="shared" si="309"/>
        <v>#REF!</v>
      </c>
      <c r="AG1239" s="1"/>
      <c r="AH1239" s="1"/>
      <c r="AI1239" s="1"/>
      <c r="AJ1239" s="1"/>
      <c r="AK1239" s="1"/>
      <c r="AL1239" s="1"/>
      <c r="AM1239" s="1"/>
    </row>
    <row r="1240" spans="27:39" x14ac:dyDescent="0.2">
      <c r="AA1240" s="1"/>
      <c r="AB1240" s="1"/>
      <c r="AC1240" s="1"/>
      <c r="AD1240" s="1"/>
      <c r="AE1240" s="1"/>
      <c r="AF1240" s="1" t="e">
        <f t="shared" si="309"/>
        <v>#REF!</v>
      </c>
      <c r="AG1240" s="1"/>
      <c r="AH1240" s="1"/>
      <c r="AI1240" s="1"/>
      <c r="AJ1240" s="1"/>
      <c r="AK1240" s="1"/>
      <c r="AL1240" s="1"/>
      <c r="AM1240" s="1"/>
    </row>
    <row r="1241" spans="27:39" x14ac:dyDescent="0.2">
      <c r="AA1241" s="1"/>
      <c r="AB1241" s="1"/>
      <c r="AC1241" s="1"/>
      <c r="AD1241" s="1"/>
      <c r="AE1241" s="1"/>
      <c r="AF1241" s="1" t="e">
        <f t="shared" si="309"/>
        <v>#REF!</v>
      </c>
      <c r="AG1241" s="1"/>
      <c r="AH1241" s="1"/>
      <c r="AI1241" s="1"/>
      <c r="AJ1241" s="1"/>
      <c r="AK1241" s="1"/>
      <c r="AL1241" s="1"/>
      <c r="AM1241" s="1"/>
    </row>
    <row r="1242" spans="27:39" x14ac:dyDescent="0.2">
      <c r="AA1242" s="1"/>
      <c r="AB1242" s="1"/>
      <c r="AC1242" s="1"/>
      <c r="AD1242" s="1"/>
      <c r="AE1242" s="1"/>
      <c r="AF1242" s="1" t="e">
        <f t="shared" si="309"/>
        <v>#REF!</v>
      </c>
      <c r="AG1242" s="1"/>
      <c r="AH1242" s="1"/>
      <c r="AI1242" s="1"/>
      <c r="AJ1242" s="1"/>
      <c r="AK1242" s="1"/>
      <c r="AL1242" s="1"/>
      <c r="AM1242" s="1"/>
    </row>
    <row r="1243" spans="27:39" x14ac:dyDescent="0.2">
      <c r="AA1243" s="1"/>
      <c r="AB1243" s="1"/>
      <c r="AC1243" s="1"/>
      <c r="AD1243" s="1"/>
      <c r="AE1243" s="1"/>
      <c r="AF1243" s="1" t="e">
        <f t="shared" si="309"/>
        <v>#REF!</v>
      </c>
      <c r="AG1243" s="1"/>
      <c r="AH1243" s="1"/>
      <c r="AI1243" s="1"/>
      <c r="AJ1243" s="1"/>
      <c r="AK1243" s="1"/>
      <c r="AL1243" s="1"/>
      <c r="AM1243" s="1"/>
    </row>
    <row r="1244" spans="27:39" x14ac:dyDescent="0.2">
      <c r="AA1244" s="1"/>
      <c r="AB1244" s="1"/>
      <c r="AC1244" s="1"/>
      <c r="AD1244" s="1"/>
      <c r="AE1244" s="1"/>
      <c r="AF1244" s="1" t="e">
        <f t="shared" si="309"/>
        <v>#REF!</v>
      </c>
      <c r="AG1244" s="1"/>
      <c r="AH1244" s="1"/>
      <c r="AI1244" s="1"/>
      <c r="AJ1244" s="1"/>
      <c r="AK1244" s="1"/>
      <c r="AL1244" s="1"/>
      <c r="AM1244" s="1"/>
    </row>
    <row r="1245" spans="27:39" x14ac:dyDescent="0.2">
      <c r="AA1245" s="1"/>
      <c r="AB1245" s="1"/>
      <c r="AC1245" s="1"/>
      <c r="AD1245" s="1"/>
      <c r="AE1245" s="1"/>
      <c r="AF1245" s="1" t="e">
        <f t="shared" si="309"/>
        <v>#REF!</v>
      </c>
      <c r="AG1245" s="1"/>
      <c r="AH1245" s="1"/>
      <c r="AI1245" s="1"/>
      <c r="AJ1245" s="1"/>
      <c r="AK1245" s="1"/>
      <c r="AL1245" s="1"/>
      <c r="AM1245" s="1"/>
    </row>
    <row r="1246" spans="27:39" x14ac:dyDescent="0.2">
      <c r="AA1246" s="1"/>
      <c r="AB1246" s="1"/>
      <c r="AC1246" s="1"/>
      <c r="AD1246" s="1"/>
      <c r="AE1246" s="1"/>
      <c r="AF1246" s="1" t="e">
        <f t="shared" si="309"/>
        <v>#REF!</v>
      </c>
      <c r="AG1246" s="1"/>
      <c r="AH1246" s="1"/>
      <c r="AI1246" s="1"/>
      <c r="AJ1246" s="1"/>
      <c r="AK1246" s="1"/>
      <c r="AL1246" s="1"/>
      <c r="AM1246" s="1"/>
    </row>
    <row r="1247" spans="27:39" x14ac:dyDescent="0.2">
      <c r="AA1247" s="1"/>
      <c r="AB1247" s="1"/>
      <c r="AC1247" s="1"/>
      <c r="AD1247" s="1"/>
      <c r="AE1247" s="1"/>
      <c r="AF1247" s="1" t="e">
        <f t="shared" si="309"/>
        <v>#REF!</v>
      </c>
      <c r="AG1247" s="1"/>
      <c r="AH1247" s="1"/>
      <c r="AI1247" s="1"/>
      <c r="AJ1247" s="1"/>
      <c r="AK1247" s="1"/>
      <c r="AL1247" s="1"/>
      <c r="AM1247" s="1"/>
    </row>
    <row r="1248" spans="27:39" x14ac:dyDescent="0.2">
      <c r="AA1248" s="1"/>
      <c r="AB1248" s="1"/>
      <c r="AC1248" s="1"/>
      <c r="AD1248" s="1"/>
      <c r="AE1248" s="1"/>
      <c r="AF1248" s="1" t="e">
        <f t="shared" si="309"/>
        <v>#REF!</v>
      </c>
      <c r="AG1248" s="1"/>
      <c r="AH1248" s="1"/>
      <c r="AI1248" s="1"/>
      <c r="AJ1248" s="1"/>
      <c r="AK1248" s="1"/>
      <c r="AL1248" s="1"/>
      <c r="AM1248" s="1"/>
    </row>
    <row r="1249" spans="27:39" x14ac:dyDescent="0.2">
      <c r="AA1249" s="1"/>
      <c r="AB1249" s="1"/>
      <c r="AC1249" s="1"/>
      <c r="AD1249" s="1"/>
      <c r="AE1249" s="1"/>
      <c r="AF1249" s="1" t="e">
        <f t="shared" si="309"/>
        <v>#REF!</v>
      </c>
      <c r="AG1249" s="1"/>
      <c r="AH1249" s="1"/>
      <c r="AI1249" s="1"/>
      <c r="AJ1249" s="1"/>
      <c r="AK1249" s="1"/>
      <c r="AL1249" s="1"/>
      <c r="AM1249" s="1"/>
    </row>
    <row r="1250" spans="27:39" x14ac:dyDescent="0.2">
      <c r="AA1250" s="1"/>
      <c r="AB1250" s="1"/>
      <c r="AC1250" s="1"/>
      <c r="AD1250" s="1"/>
      <c r="AE1250" s="1"/>
      <c r="AF1250" s="1" t="e">
        <f t="shared" si="309"/>
        <v>#REF!</v>
      </c>
      <c r="AG1250" s="1"/>
      <c r="AH1250" s="1"/>
      <c r="AI1250" s="1"/>
      <c r="AJ1250" s="1"/>
      <c r="AK1250" s="1"/>
      <c r="AL1250" s="1"/>
      <c r="AM1250" s="1"/>
    </row>
    <row r="1251" spans="27:39" x14ac:dyDescent="0.2">
      <c r="AA1251" s="1"/>
      <c r="AB1251" s="1"/>
      <c r="AC1251" s="1"/>
      <c r="AD1251" s="1"/>
      <c r="AE1251" s="1"/>
      <c r="AF1251" s="1" t="e">
        <f t="shared" si="309"/>
        <v>#REF!</v>
      </c>
      <c r="AG1251" s="1"/>
      <c r="AH1251" s="1"/>
      <c r="AI1251" s="1"/>
      <c r="AJ1251" s="1"/>
      <c r="AK1251" s="1"/>
      <c r="AL1251" s="1"/>
      <c r="AM1251" s="1"/>
    </row>
    <row r="1252" spans="27:39" x14ac:dyDescent="0.2">
      <c r="AA1252" s="1"/>
      <c r="AB1252" s="1"/>
      <c r="AC1252" s="1"/>
      <c r="AD1252" s="1"/>
      <c r="AE1252" s="1"/>
      <c r="AF1252" s="1" t="e">
        <f t="shared" si="309"/>
        <v>#REF!</v>
      </c>
      <c r="AG1252" s="1"/>
      <c r="AH1252" s="1"/>
      <c r="AI1252" s="1"/>
      <c r="AJ1252" s="1"/>
      <c r="AK1252" s="1"/>
      <c r="AL1252" s="1"/>
      <c r="AM1252" s="1"/>
    </row>
    <row r="1253" spans="27:39" x14ac:dyDescent="0.2">
      <c r="AA1253" s="1"/>
      <c r="AB1253" s="1"/>
      <c r="AC1253" s="1"/>
      <c r="AD1253" s="1"/>
      <c r="AE1253" s="1"/>
      <c r="AF1253" s="1" t="e">
        <f t="shared" si="309"/>
        <v>#REF!</v>
      </c>
      <c r="AG1253" s="1"/>
      <c r="AH1253" s="1"/>
      <c r="AI1253" s="1"/>
      <c r="AJ1253" s="1"/>
      <c r="AK1253" s="1"/>
      <c r="AL1253" s="1"/>
      <c r="AM1253" s="1"/>
    </row>
    <row r="1254" spans="27:39" x14ac:dyDescent="0.2">
      <c r="AA1254" s="1"/>
      <c r="AB1254" s="1"/>
      <c r="AC1254" s="1"/>
      <c r="AD1254" s="1"/>
      <c r="AE1254" s="1"/>
      <c r="AF1254" s="1" t="e">
        <f t="shared" si="309"/>
        <v>#REF!</v>
      </c>
      <c r="AG1254" s="1"/>
      <c r="AH1254" s="1"/>
      <c r="AI1254" s="1"/>
      <c r="AJ1254" s="1"/>
      <c r="AK1254" s="1"/>
      <c r="AL1254" s="1"/>
      <c r="AM1254" s="1"/>
    </row>
    <row r="1255" spans="27:39" x14ac:dyDescent="0.2">
      <c r="AA1255" s="1"/>
      <c r="AB1255" s="1"/>
      <c r="AC1255" s="1"/>
      <c r="AD1255" s="1"/>
      <c r="AE1255" s="1"/>
      <c r="AF1255" s="1" t="e">
        <f t="shared" si="309"/>
        <v>#REF!</v>
      </c>
      <c r="AG1255" s="1"/>
      <c r="AH1255" s="1"/>
      <c r="AI1255" s="1"/>
      <c r="AJ1255" s="1"/>
      <c r="AK1255" s="1"/>
      <c r="AL1255" s="1"/>
      <c r="AM1255" s="1"/>
    </row>
    <row r="1256" spans="27:39" x14ac:dyDescent="0.2">
      <c r="AA1256" s="1"/>
      <c r="AB1256" s="1"/>
      <c r="AC1256" s="1"/>
      <c r="AD1256" s="1"/>
      <c r="AE1256" s="1"/>
      <c r="AF1256" s="1" t="e">
        <f t="shared" si="309"/>
        <v>#REF!</v>
      </c>
      <c r="AG1256" s="1"/>
      <c r="AH1256" s="1"/>
      <c r="AI1256" s="1"/>
      <c r="AJ1256" s="1"/>
      <c r="AK1256" s="1"/>
      <c r="AL1256" s="1"/>
      <c r="AM1256" s="1"/>
    </row>
    <row r="1257" spans="27:39" x14ac:dyDescent="0.2">
      <c r="AA1257" s="1"/>
      <c r="AB1257" s="1"/>
      <c r="AC1257" s="1"/>
      <c r="AD1257" s="1"/>
      <c r="AE1257" s="1"/>
      <c r="AF1257" s="1" t="e">
        <f t="shared" si="309"/>
        <v>#REF!</v>
      </c>
      <c r="AG1257" s="1"/>
      <c r="AH1257" s="1"/>
      <c r="AI1257" s="1"/>
      <c r="AJ1257" s="1"/>
      <c r="AK1257" s="1"/>
      <c r="AL1257" s="1"/>
      <c r="AM1257" s="1"/>
    </row>
    <row r="1258" spans="27:39" x14ac:dyDescent="0.2">
      <c r="AA1258" s="1"/>
      <c r="AB1258" s="1"/>
      <c r="AC1258" s="1"/>
      <c r="AD1258" s="1"/>
      <c r="AE1258" s="1"/>
      <c r="AF1258" s="1" t="e">
        <f t="shared" si="309"/>
        <v>#REF!</v>
      </c>
      <c r="AG1258" s="1"/>
      <c r="AH1258" s="1"/>
      <c r="AI1258" s="1"/>
      <c r="AJ1258" s="1"/>
      <c r="AK1258" s="1"/>
      <c r="AL1258" s="1"/>
      <c r="AM1258" s="1"/>
    </row>
    <row r="1259" spans="27:39" x14ac:dyDescent="0.2">
      <c r="AA1259" s="1"/>
      <c r="AB1259" s="1"/>
      <c r="AC1259" s="1"/>
      <c r="AD1259" s="1"/>
      <c r="AE1259" s="1"/>
      <c r="AF1259" s="1" t="e">
        <f t="shared" si="309"/>
        <v>#REF!</v>
      </c>
      <c r="AG1259" s="1"/>
      <c r="AH1259" s="1"/>
      <c r="AI1259" s="1"/>
      <c r="AJ1259" s="1"/>
      <c r="AK1259" s="1"/>
      <c r="AL1259" s="1"/>
      <c r="AM1259" s="1"/>
    </row>
    <row r="1260" spans="27:39" x14ac:dyDescent="0.2">
      <c r="AA1260" s="1"/>
      <c r="AB1260" s="1"/>
      <c r="AC1260" s="1"/>
      <c r="AD1260" s="1"/>
      <c r="AE1260" s="1"/>
      <c r="AF1260" s="1" t="e">
        <f t="shared" si="309"/>
        <v>#REF!</v>
      </c>
      <c r="AG1260" s="1"/>
      <c r="AH1260" s="1"/>
      <c r="AI1260" s="1"/>
      <c r="AJ1260" s="1"/>
      <c r="AK1260" s="1"/>
      <c r="AL1260" s="1"/>
      <c r="AM1260" s="1"/>
    </row>
    <row r="1261" spans="27:39" x14ac:dyDescent="0.2">
      <c r="AA1261" s="1"/>
      <c r="AB1261" s="1"/>
      <c r="AC1261" s="1"/>
      <c r="AD1261" s="1"/>
      <c r="AE1261" s="1"/>
      <c r="AF1261" s="1" t="e">
        <f t="shared" si="309"/>
        <v>#REF!</v>
      </c>
      <c r="AG1261" s="1"/>
      <c r="AH1261" s="1"/>
      <c r="AI1261" s="1"/>
      <c r="AJ1261" s="1"/>
      <c r="AK1261" s="1"/>
      <c r="AL1261" s="1"/>
      <c r="AM1261" s="1"/>
    </row>
    <row r="1262" spans="27:39" x14ac:dyDescent="0.2">
      <c r="AA1262" s="1"/>
      <c r="AB1262" s="1"/>
      <c r="AC1262" s="1"/>
      <c r="AD1262" s="1"/>
      <c r="AE1262" s="1"/>
      <c r="AF1262" s="1" t="e">
        <f t="shared" si="309"/>
        <v>#REF!</v>
      </c>
      <c r="AG1262" s="1"/>
      <c r="AH1262" s="1"/>
      <c r="AI1262" s="1"/>
      <c r="AJ1262" s="1"/>
      <c r="AK1262" s="1"/>
      <c r="AL1262" s="1"/>
      <c r="AM1262" s="1"/>
    </row>
    <row r="1263" spans="27:39" x14ac:dyDescent="0.2">
      <c r="AA1263" s="1"/>
      <c r="AB1263" s="1"/>
      <c r="AC1263" s="1"/>
      <c r="AD1263" s="1"/>
      <c r="AE1263" s="1"/>
      <c r="AF1263" s="1" t="e">
        <f t="shared" si="309"/>
        <v>#REF!</v>
      </c>
      <c r="AG1263" s="1"/>
      <c r="AH1263" s="1"/>
      <c r="AI1263" s="1"/>
      <c r="AJ1263" s="1"/>
      <c r="AK1263" s="1"/>
      <c r="AL1263" s="1"/>
      <c r="AM1263" s="1"/>
    </row>
    <row r="1264" spans="27:39" x14ac:dyDescent="0.2">
      <c r="AA1264" s="1"/>
      <c r="AB1264" s="1"/>
      <c r="AC1264" s="1"/>
      <c r="AD1264" s="1"/>
      <c r="AE1264" s="1"/>
      <c r="AF1264" s="1" t="e">
        <f t="shared" si="309"/>
        <v>#REF!</v>
      </c>
      <c r="AG1264" s="1"/>
      <c r="AH1264" s="1"/>
      <c r="AI1264" s="1"/>
      <c r="AJ1264" s="1"/>
      <c r="AK1264" s="1"/>
      <c r="AL1264" s="1"/>
      <c r="AM1264" s="1"/>
    </row>
    <row r="1265" spans="27:39" x14ac:dyDescent="0.2">
      <c r="AA1265" s="1"/>
      <c r="AB1265" s="1"/>
      <c r="AC1265" s="1"/>
      <c r="AD1265" s="1"/>
      <c r="AE1265" s="1"/>
      <c r="AF1265" s="1" t="e">
        <f t="shared" si="309"/>
        <v>#REF!</v>
      </c>
      <c r="AG1265" s="1"/>
      <c r="AH1265" s="1"/>
      <c r="AI1265" s="1"/>
      <c r="AJ1265" s="1"/>
      <c r="AK1265" s="1"/>
      <c r="AL1265" s="1"/>
      <c r="AM1265" s="1"/>
    </row>
    <row r="1266" spans="27:39" x14ac:dyDescent="0.2">
      <c r="AA1266" s="1"/>
      <c r="AB1266" s="1"/>
      <c r="AC1266" s="1"/>
      <c r="AD1266" s="1"/>
      <c r="AE1266" s="1"/>
      <c r="AF1266" s="1" t="e">
        <f t="shared" si="309"/>
        <v>#REF!</v>
      </c>
      <c r="AG1266" s="1"/>
      <c r="AH1266" s="1"/>
      <c r="AI1266" s="1"/>
      <c r="AJ1266" s="1"/>
      <c r="AK1266" s="1"/>
      <c r="AL1266" s="1"/>
      <c r="AM1266" s="1"/>
    </row>
    <row r="1267" spans="27:39" x14ac:dyDescent="0.2">
      <c r="AA1267" s="1"/>
      <c r="AB1267" s="1"/>
      <c r="AC1267" s="1"/>
      <c r="AD1267" s="1"/>
      <c r="AE1267" s="1"/>
      <c r="AF1267" s="1" t="e">
        <f t="shared" si="309"/>
        <v>#REF!</v>
      </c>
      <c r="AG1267" s="1"/>
      <c r="AH1267" s="1"/>
      <c r="AI1267" s="1"/>
      <c r="AJ1267" s="1"/>
      <c r="AK1267" s="1"/>
      <c r="AL1267" s="1"/>
      <c r="AM1267" s="1"/>
    </row>
    <row r="1268" spans="27:39" x14ac:dyDescent="0.2">
      <c r="AA1268" s="1"/>
      <c r="AB1268" s="1"/>
      <c r="AC1268" s="1"/>
      <c r="AD1268" s="1"/>
      <c r="AE1268" s="1"/>
      <c r="AF1268" s="1" t="e">
        <f t="shared" si="309"/>
        <v>#REF!</v>
      </c>
      <c r="AG1268" s="1"/>
      <c r="AH1268" s="1"/>
      <c r="AI1268" s="1"/>
      <c r="AJ1268" s="1"/>
      <c r="AK1268" s="1"/>
      <c r="AL1268" s="1"/>
      <c r="AM1268" s="1"/>
    </row>
    <row r="1269" spans="27:39" x14ac:dyDescent="0.2">
      <c r="AA1269" s="1"/>
      <c r="AB1269" s="1"/>
      <c r="AC1269" s="1"/>
      <c r="AD1269" s="1"/>
      <c r="AE1269" s="1"/>
      <c r="AF1269" s="1" t="e">
        <f t="shared" si="309"/>
        <v>#REF!</v>
      </c>
      <c r="AG1269" s="1"/>
      <c r="AH1269" s="1"/>
      <c r="AI1269" s="1"/>
      <c r="AJ1269" s="1"/>
      <c r="AK1269" s="1"/>
      <c r="AL1269" s="1"/>
      <c r="AM1269" s="1"/>
    </row>
    <row r="1270" spans="27:39" x14ac:dyDescent="0.2">
      <c r="AA1270" s="1"/>
      <c r="AB1270" s="1"/>
      <c r="AC1270" s="1"/>
      <c r="AD1270" s="1"/>
      <c r="AE1270" s="1"/>
      <c r="AF1270" s="1" t="e">
        <f t="shared" si="309"/>
        <v>#REF!</v>
      </c>
      <c r="AG1270" s="1"/>
      <c r="AH1270" s="1"/>
      <c r="AI1270" s="1"/>
      <c r="AJ1270" s="1"/>
      <c r="AK1270" s="1"/>
      <c r="AL1270" s="1"/>
      <c r="AM1270" s="1"/>
    </row>
    <row r="1271" spans="27:39" x14ac:dyDescent="0.2">
      <c r="AA1271" s="1"/>
      <c r="AB1271" s="1"/>
      <c r="AC1271" s="1"/>
      <c r="AD1271" s="1"/>
      <c r="AE1271" s="1"/>
      <c r="AF1271" s="1" t="e">
        <f t="shared" si="309"/>
        <v>#REF!</v>
      </c>
      <c r="AG1271" s="1"/>
      <c r="AH1271" s="1"/>
      <c r="AI1271" s="1"/>
      <c r="AJ1271" s="1"/>
      <c r="AK1271" s="1"/>
      <c r="AL1271" s="1"/>
      <c r="AM1271" s="1"/>
    </row>
    <row r="1272" spans="27:39" x14ac:dyDescent="0.2">
      <c r="AA1272" s="1"/>
      <c r="AB1272" s="1"/>
      <c r="AC1272" s="1"/>
      <c r="AD1272" s="1"/>
      <c r="AE1272" s="1"/>
      <c r="AF1272" s="1" t="e">
        <f t="shared" si="309"/>
        <v>#REF!</v>
      </c>
      <c r="AG1272" s="1"/>
      <c r="AH1272" s="1"/>
      <c r="AI1272" s="1"/>
      <c r="AJ1272" s="1"/>
      <c r="AK1272" s="1"/>
      <c r="AL1272" s="1"/>
      <c r="AM1272" s="1"/>
    </row>
    <row r="1273" spans="27:39" x14ac:dyDescent="0.2">
      <c r="AA1273" s="1"/>
      <c r="AB1273" s="1"/>
      <c r="AC1273" s="1"/>
      <c r="AD1273" s="1"/>
      <c r="AE1273" s="1"/>
      <c r="AF1273" s="1" t="e">
        <f t="shared" si="309"/>
        <v>#REF!</v>
      </c>
      <c r="AG1273" s="1"/>
      <c r="AH1273" s="1"/>
      <c r="AI1273" s="1"/>
      <c r="AJ1273" s="1"/>
      <c r="AK1273" s="1"/>
      <c r="AL1273" s="1"/>
      <c r="AM1273" s="1"/>
    </row>
    <row r="1274" spans="27:39" x14ac:dyDescent="0.2">
      <c r="AA1274" s="1"/>
      <c r="AB1274" s="1"/>
      <c r="AC1274" s="1"/>
      <c r="AD1274" s="1"/>
      <c r="AE1274" s="1"/>
      <c r="AF1274" s="1" t="e">
        <f t="shared" si="309"/>
        <v>#REF!</v>
      </c>
      <c r="AG1274" s="1"/>
      <c r="AH1274" s="1"/>
      <c r="AI1274" s="1"/>
      <c r="AJ1274" s="1"/>
      <c r="AK1274" s="1"/>
      <c r="AL1274" s="1"/>
      <c r="AM1274" s="1"/>
    </row>
    <row r="1275" spans="27:39" x14ac:dyDescent="0.2">
      <c r="AA1275" s="1"/>
      <c r="AB1275" s="1"/>
      <c r="AC1275" s="1"/>
      <c r="AD1275" s="1"/>
      <c r="AE1275" s="1"/>
      <c r="AF1275" s="1" t="e">
        <f t="shared" si="309"/>
        <v>#REF!</v>
      </c>
      <c r="AG1275" s="1"/>
      <c r="AH1275" s="1"/>
      <c r="AI1275" s="1"/>
      <c r="AJ1275" s="1"/>
      <c r="AK1275" s="1"/>
      <c r="AL1275" s="1"/>
      <c r="AM1275" s="1"/>
    </row>
    <row r="1276" spans="27:39" x14ac:dyDescent="0.2">
      <c r="AA1276" s="1"/>
      <c r="AB1276" s="1"/>
      <c r="AC1276" s="1"/>
      <c r="AD1276" s="1"/>
      <c r="AE1276" s="1"/>
      <c r="AF1276" s="1" t="e">
        <f t="shared" si="309"/>
        <v>#REF!</v>
      </c>
      <c r="AG1276" s="1"/>
      <c r="AH1276" s="1"/>
      <c r="AI1276" s="1"/>
      <c r="AJ1276" s="1"/>
      <c r="AK1276" s="1"/>
      <c r="AL1276" s="1"/>
      <c r="AM1276" s="1"/>
    </row>
    <row r="1277" spans="27:39" x14ac:dyDescent="0.2">
      <c r="AA1277" s="1"/>
      <c r="AB1277" s="1"/>
      <c r="AC1277" s="1"/>
      <c r="AD1277" s="1"/>
      <c r="AE1277" s="1"/>
      <c r="AF1277" s="1" t="e">
        <f t="shared" si="309"/>
        <v>#REF!</v>
      </c>
      <c r="AG1277" s="1"/>
      <c r="AH1277" s="1"/>
      <c r="AI1277" s="1"/>
      <c r="AJ1277" s="1"/>
      <c r="AK1277" s="1"/>
      <c r="AL1277" s="1"/>
      <c r="AM1277" s="1"/>
    </row>
    <row r="1278" spans="27:39" x14ac:dyDescent="0.2">
      <c r="AA1278" s="1"/>
      <c r="AB1278" s="1"/>
      <c r="AC1278" s="1"/>
      <c r="AD1278" s="1"/>
      <c r="AE1278" s="1"/>
      <c r="AF1278" s="1" t="e">
        <f t="shared" si="309"/>
        <v>#REF!</v>
      </c>
      <c r="AG1278" s="1"/>
      <c r="AH1278" s="1"/>
      <c r="AI1278" s="1"/>
      <c r="AJ1278" s="1"/>
      <c r="AK1278" s="1"/>
      <c r="AL1278" s="1"/>
      <c r="AM1278" s="1"/>
    </row>
    <row r="1279" spans="27:39" x14ac:dyDescent="0.2">
      <c r="AA1279" s="1"/>
      <c r="AB1279" s="1"/>
      <c r="AC1279" s="1"/>
      <c r="AD1279" s="1"/>
      <c r="AE1279" s="1"/>
      <c r="AF1279" s="1" t="e">
        <f t="shared" si="309"/>
        <v>#REF!</v>
      </c>
      <c r="AG1279" s="1"/>
      <c r="AH1279" s="1"/>
      <c r="AI1279" s="1"/>
      <c r="AJ1279" s="1"/>
      <c r="AK1279" s="1"/>
      <c r="AL1279" s="1"/>
      <c r="AM1279" s="1"/>
    </row>
    <row r="1280" spans="27:39" x14ac:dyDescent="0.2">
      <c r="AA1280" s="1"/>
      <c r="AB1280" s="1"/>
      <c r="AC1280" s="1"/>
      <c r="AD1280" s="1"/>
      <c r="AE1280" s="1"/>
      <c r="AF1280" s="1" t="e">
        <f t="shared" si="309"/>
        <v>#REF!</v>
      </c>
      <c r="AG1280" s="1"/>
      <c r="AH1280" s="1"/>
      <c r="AI1280" s="1"/>
      <c r="AJ1280" s="1"/>
      <c r="AK1280" s="1"/>
      <c r="AL1280" s="1"/>
      <c r="AM1280" s="1"/>
    </row>
    <row r="1281" spans="27:39" x14ac:dyDescent="0.2">
      <c r="AA1281" s="1"/>
      <c r="AB1281" s="1"/>
      <c r="AC1281" s="1"/>
      <c r="AD1281" s="1"/>
      <c r="AE1281" s="1"/>
      <c r="AF1281" s="1" t="e">
        <f t="shared" si="309"/>
        <v>#REF!</v>
      </c>
      <c r="AG1281" s="1"/>
      <c r="AH1281" s="1"/>
      <c r="AI1281" s="1"/>
      <c r="AJ1281" s="1"/>
      <c r="AK1281" s="1"/>
      <c r="AL1281" s="1"/>
      <c r="AM1281" s="1"/>
    </row>
    <row r="1282" spans="27:39" x14ac:dyDescent="0.2">
      <c r="AA1282" s="1"/>
      <c r="AB1282" s="1"/>
      <c r="AC1282" s="1"/>
      <c r="AD1282" s="1"/>
      <c r="AE1282" s="1"/>
      <c r="AF1282" s="1" t="e">
        <f t="shared" si="309"/>
        <v>#REF!</v>
      </c>
      <c r="AG1282" s="1"/>
      <c r="AH1282" s="1"/>
      <c r="AI1282" s="1"/>
      <c r="AJ1282" s="1"/>
      <c r="AK1282" s="1"/>
      <c r="AL1282" s="1"/>
      <c r="AM1282" s="1"/>
    </row>
    <row r="1283" spans="27:39" x14ac:dyDescent="0.2">
      <c r="AA1283" s="1"/>
      <c r="AB1283" s="1"/>
      <c r="AC1283" s="1"/>
      <c r="AD1283" s="1"/>
      <c r="AE1283" s="1"/>
      <c r="AF1283" s="1" t="e">
        <f t="shared" si="309"/>
        <v>#REF!</v>
      </c>
      <c r="AG1283" s="1"/>
      <c r="AH1283" s="1"/>
      <c r="AI1283" s="1"/>
      <c r="AJ1283" s="1"/>
      <c r="AK1283" s="1"/>
      <c r="AL1283" s="1"/>
      <c r="AM1283" s="1"/>
    </row>
    <row r="1284" spans="27:39" x14ac:dyDescent="0.2">
      <c r="AA1284" s="1"/>
      <c r="AB1284" s="1"/>
      <c r="AC1284" s="1"/>
      <c r="AD1284" s="1"/>
      <c r="AE1284" s="1"/>
      <c r="AF1284" s="1" t="e">
        <f t="shared" si="309"/>
        <v>#REF!</v>
      </c>
      <c r="AG1284" s="1"/>
      <c r="AH1284" s="1"/>
      <c r="AI1284" s="1"/>
      <c r="AJ1284" s="1"/>
      <c r="AK1284" s="1"/>
      <c r="AL1284" s="1"/>
      <c r="AM1284" s="1"/>
    </row>
    <row r="1285" spans="27:39" x14ac:dyDescent="0.2">
      <c r="AA1285" s="1"/>
      <c r="AB1285" s="1"/>
      <c r="AC1285" s="1"/>
      <c r="AD1285" s="1"/>
      <c r="AE1285" s="1"/>
      <c r="AF1285" s="1" t="e">
        <f t="shared" si="309"/>
        <v>#REF!</v>
      </c>
      <c r="AG1285" s="1"/>
      <c r="AH1285" s="1"/>
      <c r="AI1285" s="1"/>
      <c r="AJ1285" s="1"/>
      <c r="AK1285" s="1"/>
      <c r="AL1285" s="1"/>
      <c r="AM1285" s="1"/>
    </row>
    <row r="1286" spans="27:39" x14ac:dyDescent="0.2">
      <c r="AA1286" s="1"/>
      <c r="AB1286" s="1"/>
      <c r="AC1286" s="1"/>
      <c r="AD1286" s="1"/>
      <c r="AE1286" s="1"/>
      <c r="AF1286" s="1" t="e">
        <f t="shared" si="309"/>
        <v>#REF!</v>
      </c>
      <c r="AG1286" s="1"/>
      <c r="AH1286" s="1"/>
      <c r="AI1286" s="1"/>
      <c r="AJ1286" s="1"/>
      <c r="AK1286" s="1"/>
      <c r="AL1286" s="1"/>
      <c r="AM1286" s="1"/>
    </row>
    <row r="1287" spans="27:39" x14ac:dyDescent="0.2">
      <c r="AA1287" s="1"/>
      <c r="AB1287" s="1"/>
      <c r="AC1287" s="1"/>
      <c r="AD1287" s="1"/>
      <c r="AE1287" s="1"/>
      <c r="AF1287" s="1" t="e">
        <f t="shared" si="309"/>
        <v>#REF!</v>
      </c>
      <c r="AG1287" s="1"/>
      <c r="AH1287" s="1"/>
      <c r="AI1287" s="1"/>
      <c r="AJ1287" s="1"/>
      <c r="AK1287" s="1"/>
      <c r="AL1287" s="1"/>
      <c r="AM1287" s="1"/>
    </row>
    <row r="1288" spans="27:39" x14ac:dyDescent="0.2">
      <c r="AA1288" s="1"/>
      <c r="AB1288" s="1"/>
      <c r="AC1288" s="1"/>
      <c r="AD1288" s="1"/>
      <c r="AE1288" s="1"/>
      <c r="AF1288" s="1" t="e">
        <f t="shared" ref="AF1288:AF1351" si="310">AF1287+1</f>
        <v>#REF!</v>
      </c>
      <c r="AG1288" s="1"/>
      <c r="AH1288" s="1"/>
      <c r="AI1288" s="1"/>
      <c r="AJ1288" s="1"/>
      <c r="AK1288" s="1"/>
      <c r="AL1288" s="1"/>
      <c r="AM1288" s="1"/>
    </row>
    <row r="1289" spans="27:39" x14ac:dyDescent="0.2">
      <c r="AA1289" s="1"/>
      <c r="AB1289" s="1"/>
      <c r="AC1289" s="1"/>
      <c r="AD1289" s="1"/>
      <c r="AE1289" s="1"/>
      <c r="AF1289" s="1" t="e">
        <f t="shared" si="310"/>
        <v>#REF!</v>
      </c>
      <c r="AG1289" s="1"/>
      <c r="AH1289" s="1"/>
      <c r="AI1289" s="1"/>
      <c r="AJ1289" s="1"/>
      <c r="AK1289" s="1"/>
      <c r="AL1289" s="1"/>
      <c r="AM1289" s="1"/>
    </row>
    <row r="1290" spans="27:39" x14ac:dyDescent="0.2">
      <c r="AA1290" s="1"/>
      <c r="AB1290" s="1"/>
      <c r="AC1290" s="1"/>
      <c r="AD1290" s="1"/>
      <c r="AE1290" s="1"/>
      <c r="AF1290" s="1" t="e">
        <f t="shared" si="310"/>
        <v>#REF!</v>
      </c>
      <c r="AG1290" s="1"/>
      <c r="AH1290" s="1"/>
      <c r="AI1290" s="1"/>
      <c r="AJ1290" s="1"/>
      <c r="AK1290" s="1"/>
      <c r="AL1290" s="1"/>
      <c r="AM1290" s="1"/>
    </row>
    <row r="1291" spans="27:39" x14ac:dyDescent="0.2">
      <c r="AA1291" s="1"/>
      <c r="AB1291" s="1"/>
      <c r="AC1291" s="1"/>
      <c r="AD1291" s="1"/>
      <c r="AE1291" s="1"/>
      <c r="AF1291" s="1" t="e">
        <f t="shared" si="310"/>
        <v>#REF!</v>
      </c>
      <c r="AG1291" s="1"/>
      <c r="AH1291" s="1"/>
      <c r="AI1291" s="1"/>
      <c r="AJ1291" s="1"/>
      <c r="AK1291" s="1"/>
      <c r="AL1291" s="1"/>
      <c r="AM1291" s="1"/>
    </row>
    <row r="1292" spans="27:39" x14ac:dyDescent="0.2">
      <c r="AA1292" s="1"/>
      <c r="AB1292" s="1"/>
      <c r="AC1292" s="1"/>
      <c r="AD1292" s="1"/>
      <c r="AE1292" s="1"/>
      <c r="AF1292" s="1" t="e">
        <f t="shared" si="310"/>
        <v>#REF!</v>
      </c>
      <c r="AG1292" s="1"/>
      <c r="AH1292" s="1"/>
      <c r="AI1292" s="1"/>
      <c r="AJ1292" s="1"/>
      <c r="AK1292" s="1"/>
      <c r="AL1292" s="1"/>
      <c r="AM1292" s="1"/>
    </row>
    <row r="1293" spans="27:39" x14ac:dyDescent="0.2">
      <c r="AA1293" s="1"/>
      <c r="AB1293" s="1"/>
      <c r="AC1293" s="1"/>
      <c r="AD1293" s="1"/>
      <c r="AE1293" s="1"/>
      <c r="AF1293" s="1" t="e">
        <f t="shared" si="310"/>
        <v>#REF!</v>
      </c>
      <c r="AG1293" s="1"/>
      <c r="AH1293" s="1"/>
      <c r="AI1293" s="1"/>
      <c r="AJ1293" s="1"/>
      <c r="AK1293" s="1"/>
      <c r="AL1293" s="1"/>
      <c r="AM1293" s="1"/>
    </row>
    <row r="1294" spans="27:39" x14ac:dyDescent="0.2">
      <c r="AA1294" s="1"/>
      <c r="AB1294" s="1"/>
      <c r="AC1294" s="1"/>
      <c r="AD1294" s="1"/>
      <c r="AE1294" s="1"/>
      <c r="AF1294" s="1" t="e">
        <f t="shared" si="310"/>
        <v>#REF!</v>
      </c>
      <c r="AG1294" s="1"/>
      <c r="AH1294" s="1"/>
      <c r="AI1294" s="1"/>
      <c r="AJ1294" s="1"/>
      <c r="AK1294" s="1"/>
      <c r="AL1294" s="1"/>
      <c r="AM1294" s="1"/>
    </row>
    <row r="1295" spans="27:39" x14ac:dyDescent="0.2">
      <c r="AA1295" s="1"/>
      <c r="AB1295" s="1"/>
      <c r="AC1295" s="1"/>
      <c r="AD1295" s="1"/>
      <c r="AE1295" s="1"/>
      <c r="AF1295" s="1" t="e">
        <f t="shared" si="310"/>
        <v>#REF!</v>
      </c>
      <c r="AG1295" s="1"/>
      <c r="AH1295" s="1"/>
      <c r="AI1295" s="1"/>
      <c r="AJ1295" s="1"/>
      <c r="AK1295" s="1"/>
      <c r="AL1295" s="1"/>
      <c r="AM1295" s="1"/>
    </row>
    <row r="1296" spans="27:39" x14ac:dyDescent="0.2">
      <c r="AA1296" s="1"/>
      <c r="AB1296" s="1"/>
      <c r="AC1296" s="1"/>
      <c r="AD1296" s="1"/>
      <c r="AE1296" s="1"/>
      <c r="AF1296" s="1" t="e">
        <f t="shared" si="310"/>
        <v>#REF!</v>
      </c>
      <c r="AG1296" s="1"/>
      <c r="AH1296" s="1"/>
      <c r="AI1296" s="1"/>
      <c r="AJ1296" s="1"/>
      <c r="AK1296" s="1"/>
      <c r="AL1296" s="1"/>
      <c r="AM1296" s="1"/>
    </row>
    <row r="1297" spans="27:39" x14ac:dyDescent="0.2">
      <c r="AA1297" s="1"/>
      <c r="AB1297" s="1"/>
      <c r="AC1297" s="1"/>
      <c r="AD1297" s="1"/>
      <c r="AE1297" s="1"/>
      <c r="AF1297" s="1" t="e">
        <f t="shared" si="310"/>
        <v>#REF!</v>
      </c>
      <c r="AG1297" s="1"/>
      <c r="AH1297" s="1"/>
      <c r="AI1297" s="1"/>
      <c r="AJ1297" s="1"/>
      <c r="AK1297" s="1"/>
      <c r="AL1297" s="1"/>
      <c r="AM1297" s="1"/>
    </row>
    <row r="1298" spans="27:39" x14ac:dyDescent="0.2">
      <c r="AA1298" s="1"/>
      <c r="AB1298" s="1"/>
      <c r="AC1298" s="1"/>
      <c r="AD1298" s="1"/>
      <c r="AE1298" s="1"/>
      <c r="AF1298" s="1" t="e">
        <f t="shared" si="310"/>
        <v>#REF!</v>
      </c>
      <c r="AG1298" s="1"/>
      <c r="AH1298" s="1"/>
      <c r="AI1298" s="1"/>
      <c r="AJ1298" s="1"/>
      <c r="AK1298" s="1"/>
      <c r="AL1298" s="1"/>
      <c r="AM1298" s="1"/>
    </row>
    <row r="1299" spans="27:39" x14ac:dyDescent="0.2">
      <c r="AA1299" s="1"/>
      <c r="AB1299" s="1"/>
      <c r="AC1299" s="1"/>
      <c r="AD1299" s="1"/>
      <c r="AE1299" s="1"/>
      <c r="AF1299" s="1" t="e">
        <f t="shared" si="310"/>
        <v>#REF!</v>
      </c>
      <c r="AG1299" s="1"/>
      <c r="AH1299" s="1"/>
      <c r="AI1299" s="1"/>
      <c r="AJ1299" s="1"/>
      <c r="AK1299" s="1"/>
      <c r="AL1299" s="1"/>
      <c r="AM1299" s="1"/>
    </row>
    <row r="1300" spans="27:39" x14ac:dyDescent="0.2">
      <c r="AA1300" s="1"/>
      <c r="AB1300" s="1"/>
      <c r="AC1300" s="1"/>
      <c r="AD1300" s="1"/>
      <c r="AE1300" s="1"/>
      <c r="AF1300" s="1" t="e">
        <f t="shared" si="310"/>
        <v>#REF!</v>
      </c>
      <c r="AG1300" s="1"/>
      <c r="AH1300" s="1"/>
      <c r="AI1300" s="1"/>
      <c r="AJ1300" s="1"/>
      <c r="AK1300" s="1"/>
      <c r="AL1300" s="1"/>
      <c r="AM1300" s="1"/>
    </row>
    <row r="1301" spans="27:39" x14ac:dyDescent="0.2">
      <c r="AA1301" s="1"/>
      <c r="AB1301" s="1"/>
      <c r="AC1301" s="1"/>
      <c r="AD1301" s="1"/>
      <c r="AE1301" s="1"/>
      <c r="AF1301" s="1" t="e">
        <f t="shared" si="310"/>
        <v>#REF!</v>
      </c>
      <c r="AG1301" s="1"/>
      <c r="AH1301" s="1"/>
      <c r="AI1301" s="1"/>
      <c r="AJ1301" s="1"/>
      <c r="AK1301" s="1"/>
      <c r="AL1301" s="1"/>
      <c r="AM1301" s="1"/>
    </row>
    <row r="1302" spans="27:39" x14ac:dyDescent="0.2">
      <c r="AA1302" s="1"/>
      <c r="AB1302" s="1"/>
      <c r="AC1302" s="1"/>
      <c r="AD1302" s="1"/>
      <c r="AE1302" s="1"/>
      <c r="AF1302" s="1" t="e">
        <f t="shared" si="310"/>
        <v>#REF!</v>
      </c>
      <c r="AG1302" s="1"/>
      <c r="AH1302" s="1"/>
      <c r="AI1302" s="1"/>
      <c r="AJ1302" s="1"/>
      <c r="AK1302" s="1"/>
      <c r="AL1302" s="1"/>
      <c r="AM1302" s="1"/>
    </row>
    <row r="1303" spans="27:39" x14ac:dyDescent="0.2">
      <c r="AA1303" s="1"/>
      <c r="AB1303" s="1"/>
      <c r="AC1303" s="1"/>
      <c r="AD1303" s="1"/>
      <c r="AE1303" s="1"/>
      <c r="AF1303" s="1" t="e">
        <f t="shared" si="310"/>
        <v>#REF!</v>
      </c>
      <c r="AG1303" s="1"/>
      <c r="AH1303" s="1"/>
      <c r="AI1303" s="1"/>
      <c r="AJ1303" s="1"/>
      <c r="AK1303" s="1"/>
      <c r="AL1303" s="1"/>
      <c r="AM1303" s="1"/>
    </row>
    <row r="1304" spans="27:39" x14ac:dyDescent="0.2">
      <c r="AA1304" s="1"/>
      <c r="AB1304" s="1"/>
      <c r="AC1304" s="1"/>
      <c r="AD1304" s="1"/>
      <c r="AE1304" s="1"/>
      <c r="AF1304" s="1" t="e">
        <f t="shared" si="310"/>
        <v>#REF!</v>
      </c>
      <c r="AG1304" s="1"/>
      <c r="AH1304" s="1"/>
      <c r="AI1304" s="1"/>
      <c r="AJ1304" s="1"/>
      <c r="AK1304" s="1"/>
      <c r="AL1304" s="1"/>
      <c r="AM1304" s="1"/>
    </row>
    <row r="1305" spans="27:39" x14ac:dyDescent="0.2">
      <c r="AA1305" s="1"/>
      <c r="AB1305" s="1"/>
      <c r="AC1305" s="1"/>
      <c r="AD1305" s="1"/>
      <c r="AE1305" s="1"/>
      <c r="AF1305" s="1" t="e">
        <f t="shared" si="310"/>
        <v>#REF!</v>
      </c>
      <c r="AG1305" s="1"/>
      <c r="AH1305" s="1"/>
      <c r="AI1305" s="1"/>
      <c r="AJ1305" s="1"/>
      <c r="AK1305" s="1"/>
      <c r="AL1305" s="1"/>
      <c r="AM1305" s="1"/>
    </row>
    <row r="1306" spans="27:39" x14ac:dyDescent="0.2">
      <c r="AA1306" s="1"/>
      <c r="AB1306" s="1"/>
      <c r="AC1306" s="1"/>
      <c r="AD1306" s="1"/>
      <c r="AE1306" s="1"/>
      <c r="AF1306" s="1" t="e">
        <f t="shared" si="310"/>
        <v>#REF!</v>
      </c>
      <c r="AG1306" s="1"/>
      <c r="AH1306" s="1"/>
      <c r="AI1306" s="1"/>
      <c r="AJ1306" s="1"/>
      <c r="AK1306" s="1"/>
      <c r="AL1306" s="1"/>
      <c r="AM1306" s="1"/>
    </row>
    <row r="1307" spans="27:39" x14ac:dyDescent="0.2">
      <c r="AA1307" s="1"/>
      <c r="AB1307" s="1"/>
      <c r="AC1307" s="1"/>
      <c r="AD1307" s="1"/>
      <c r="AE1307" s="1"/>
      <c r="AF1307" s="1" t="e">
        <f t="shared" si="310"/>
        <v>#REF!</v>
      </c>
      <c r="AG1307" s="1"/>
      <c r="AH1307" s="1"/>
      <c r="AI1307" s="1"/>
      <c r="AJ1307" s="1"/>
      <c r="AK1307" s="1"/>
      <c r="AL1307" s="1"/>
      <c r="AM1307" s="1"/>
    </row>
    <row r="1308" spans="27:39" x14ac:dyDescent="0.2">
      <c r="AA1308" s="1"/>
      <c r="AB1308" s="1"/>
      <c r="AC1308" s="1"/>
      <c r="AD1308" s="1"/>
      <c r="AE1308" s="1"/>
      <c r="AF1308" s="1" t="e">
        <f t="shared" si="310"/>
        <v>#REF!</v>
      </c>
      <c r="AG1308" s="1"/>
      <c r="AH1308" s="1"/>
      <c r="AI1308" s="1"/>
      <c r="AJ1308" s="1"/>
      <c r="AK1308" s="1"/>
      <c r="AL1308" s="1"/>
      <c r="AM1308" s="1"/>
    </row>
    <row r="1309" spans="27:39" x14ac:dyDescent="0.2">
      <c r="AA1309" s="1"/>
      <c r="AB1309" s="1"/>
      <c r="AC1309" s="1"/>
      <c r="AD1309" s="1"/>
      <c r="AE1309" s="1"/>
      <c r="AF1309" s="1" t="e">
        <f t="shared" si="310"/>
        <v>#REF!</v>
      </c>
      <c r="AG1309" s="1"/>
      <c r="AH1309" s="1"/>
      <c r="AI1309" s="1"/>
      <c r="AJ1309" s="1"/>
      <c r="AK1309" s="1"/>
      <c r="AL1309" s="1"/>
      <c r="AM1309" s="1"/>
    </row>
    <row r="1310" spans="27:39" x14ac:dyDescent="0.2">
      <c r="AA1310" s="1"/>
      <c r="AB1310" s="1"/>
      <c r="AC1310" s="1"/>
      <c r="AD1310" s="1"/>
      <c r="AE1310" s="1"/>
      <c r="AF1310" s="1" t="e">
        <f t="shared" si="310"/>
        <v>#REF!</v>
      </c>
      <c r="AG1310" s="1"/>
      <c r="AH1310" s="1"/>
      <c r="AI1310" s="1"/>
      <c r="AJ1310" s="1"/>
      <c r="AK1310" s="1"/>
      <c r="AL1310" s="1"/>
      <c r="AM1310" s="1"/>
    </row>
    <row r="1311" spans="27:39" x14ac:dyDescent="0.2">
      <c r="AA1311" s="1"/>
      <c r="AB1311" s="1"/>
      <c r="AC1311" s="1"/>
      <c r="AD1311" s="1"/>
      <c r="AE1311" s="1"/>
      <c r="AF1311" s="1" t="e">
        <f t="shared" si="310"/>
        <v>#REF!</v>
      </c>
      <c r="AG1311" s="1"/>
      <c r="AH1311" s="1"/>
      <c r="AI1311" s="1"/>
      <c r="AJ1311" s="1"/>
      <c r="AK1311" s="1"/>
      <c r="AL1311" s="1"/>
      <c r="AM1311" s="1"/>
    </row>
    <row r="1312" spans="27:39" x14ac:dyDescent="0.2">
      <c r="AA1312" s="1"/>
      <c r="AB1312" s="1"/>
      <c r="AC1312" s="1"/>
      <c r="AD1312" s="1"/>
      <c r="AE1312" s="1"/>
      <c r="AF1312" s="1" t="e">
        <f t="shared" si="310"/>
        <v>#REF!</v>
      </c>
      <c r="AG1312" s="1"/>
      <c r="AH1312" s="1"/>
      <c r="AI1312" s="1"/>
      <c r="AJ1312" s="1"/>
      <c r="AK1312" s="1"/>
      <c r="AL1312" s="1"/>
      <c r="AM1312" s="1"/>
    </row>
    <row r="1313" spans="27:39" x14ac:dyDescent="0.2">
      <c r="AA1313" s="1"/>
      <c r="AB1313" s="1"/>
      <c r="AC1313" s="1"/>
      <c r="AD1313" s="1"/>
      <c r="AE1313" s="1"/>
      <c r="AF1313" s="1" t="e">
        <f t="shared" si="310"/>
        <v>#REF!</v>
      </c>
      <c r="AG1313" s="1"/>
      <c r="AH1313" s="1"/>
      <c r="AI1313" s="1"/>
      <c r="AJ1313" s="1"/>
      <c r="AK1313" s="1"/>
      <c r="AL1313" s="1"/>
      <c r="AM1313" s="1"/>
    </row>
    <row r="1314" spans="27:39" x14ac:dyDescent="0.2">
      <c r="AA1314" s="1"/>
      <c r="AB1314" s="1"/>
      <c r="AC1314" s="1"/>
      <c r="AD1314" s="1"/>
      <c r="AE1314" s="1"/>
      <c r="AF1314" s="1" t="e">
        <f t="shared" si="310"/>
        <v>#REF!</v>
      </c>
      <c r="AG1314" s="1"/>
      <c r="AH1314" s="1"/>
      <c r="AI1314" s="1"/>
      <c r="AJ1314" s="1"/>
      <c r="AK1314" s="1"/>
      <c r="AL1314" s="1"/>
      <c r="AM1314" s="1"/>
    </row>
    <row r="1315" spans="27:39" x14ac:dyDescent="0.2">
      <c r="AA1315" s="1"/>
      <c r="AB1315" s="1"/>
      <c r="AC1315" s="1"/>
      <c r="AD1315" s="1"/>
      <c r="AE1315" s="1"/>
      <c r="AF1315" s="1" t="e">
        <f t="shared" si="310"/>
        <v>#REF!</v>
      </c>
      <c r="AG1315" s="1"/>
      <c r="AH1315" s="1"/>
      <c r="AI1315" s="1"/>
      <c r="AJ1315" s="1"/>
      <c r="AK1315" s="1"/>
      <c r="AL1315" s="1"/>
      <c r="AM1315" s="1"/>
    </row>
    <row r="1316" spans="27:39" x14ac:dyDescent="0.2">
      <c r="AA1316" s="1"/>
      <c r="AB1316" s="1"/>
      <c r="AC1316" s="1"/>
      <c r="AD1316" s="1"/>
      <c r="AE1316" s="1"/>
      <c r="AF1316" s="1" t="e">
        <f t="shared" si="310"/>
        <v>#REF!</v>
      </c>
      <c r="AG1316" s="1"/>
      <c r="AH1316" s="1"/>
      <c r="AI1316" s="1"/>
      <c r="AJ1316" s="1"/>
      <c r="AK1316" s="1"/>
      <c r="AL1316" s="1"/>
      <c r="AM1316" s="1"/>
    </row>
    <row r="1317" spans="27:39" x14ac:dyDescent="0.2">
      <c r="AA1317" s="1"/>
      <c r="AB1317" s="1"/>
      <c r="AC1317" s="1"/>
      <c r="AD1317" s="1"/>
      <c r="AE1317" s="1"/>
      <c r="AF1317" s="1" t="e">
        <f t="shared" si="310"/>
        <v>#REF!</v>
      </c>
      <c r="AG1317" s="1"/>
      <c r="AH1317" s="1"/>
      <c r="AI1317" s="1"/>
      <c r="AJ1317" s="1"/>
      <c r="AK1317" s="1"/>
      <c r="AL1317" s="1"/>
      <c r="AM1317" s="1"/>
    </row>
    <row r="1318" spans="27:39" x14ac:dyDescent="0.2">
      <c r="AA1318" s="1"/>
      <c r="AB1318" s="1"/>
      <c r="AC1318" s="1"/>
      <c r="AD1318" s="1"/>
      <c r="AE1318" s="1"/>
      <c r="AF1318" s="1" t="e">
        <f t="shared" si="310"/>
        <v>#REF!</v>
      </c>
      <c r="AG1318" s="1"/>
      <c r="AH1318" s="1"/>
      <c r="AI1318" s="1"/>
      <c r="AJ1318" s="1"/>
      <c r="AK1318" s="1"/>
      <c r="AL1318" s="1"/>
      <c r="AM1318" s="1"/>
    </row>
    <row r="1319" spans="27:39" x14ac:dyDescent="0.2">
      <c r="AA1319" s="1"/>
      <c r="AB1319" s="1"/>
      <c r="AC1319" s="1"/>
      <c r="AD1319" s="1"/>
      <c r="AE1319" s="1"/>
      <c r="AF1319" s="1" t="e">
        <f t="shared" si="310"/>
        <v>#REF!</v>
      </c>
      <c r="AG1319" s="1"/>
      <c r="AH1319" s="1"/>
      <c r="AI1319" s="1"/>
      <c r="AJ1319" s="1"/>
      <c r="AK1319" s="1"/>
      <c r="AL1319" s="1"/>
      <c r="AM1319" s="1"/>
    </row>
    <row r="1320" spans="27:39" x14ac:dyDescent="0.2">
      <c r="AA1320" s="1"/>
      <c r="AB1320" s="1"/>
      <c r="AC1320" s="1"/>
      <c r="AD1320" s="1"/>
      <c r="AE1320" s="1"/>
      <c r="AF1320" s="1" t="e">
        <f t="shared" si="310"/>
        <v>#REF!</v>
      </c>
      <c r="AG1320" s="1"/>
      <c r="AH1320" s="1"/>
      <c r="AI1320" s="1"/>
      <c r="AJ1320" s="1"/>
      <c r="AK1320" s="1"/>
      <c r="AL1320" s="1"/>
      <c r="AM1320" s="1"/>
    </row>
    <row r="1321" spans="27:39" x14ac:dyDescent="0.2">
      <c r="AA1321" s="1"/>
      <c r="AB1321" s="1"/>
      <c r="AC1321" s="1"/>
      <c r="AD1321" s="1"/>
      <c r="AE1321" s="1"/>
      <c r="AF1321" s="1" t="e">
        <f t="shared" si="310"/>
        <v>#REF!</v>
      </c>
      <c r="AG1321" s="1"/>
      <c r="AH1321" s="1"/>
      <c r="AI1321" s="1"/>
      <c r="AJ1321" s="1"/>
      <c r="AK1321" s="1"/>
      <c r="AL1321" s="1"/>
      <c r="AM1321" s="1"/>
    </row>
    <row r="1322" spans="27:39" x14ac:dyDescent="0.2">
      <c r="AA1322" s="1"/>
      <c r="AB1322" s="1"/>
      <c r="AC1322" s="1"/>
      <c r="AD1322" s="1"/>
      <c r="AE1322" s="1"/>
      <c r="AF1322" s="1" t="e">
        <f t="shared" si="310"/>
        <v>#REF!</v>
      </c>
      <c r="AG1322" s="1"/>
      <c r="AH1322" s="1"/>
      <c r="AI1322" s="1"/>
      <c r="AJ1322" s="1"/>
      <c r="AK1322" s="1"/>
      <c r="AL1322" s="1"/>
      <c r="AM1322" s="1"/>
    </row>
    <row r="1323" spans="27:39" x14ac:dyDescent="0.2">
      <c r="AA1323" s="1"/>
      <c r="AB1323" s="1"/>
      <c r="AC1323" s="1"/>
      <c r="AD1323" s="1"/>
      <c r="AE1323" s="1"/>
      <c r="AF1323" s="1" t="e">
        <f t="shared" si="310"/>
        <v>#REF!</v>
      </c>
      <c r="AG1323" s="1"/>
      <c r="AH1323" s="1"/>
      <c r="AI1323" s="1"/>
      <c r="AJ1323" s="1"/>
      <c r="AK1323" s="1"/>
      <c r="AL1323" s="1"/>
      <c r="AM1323" s="1"/>
    </row>
    <row r="1324" spans="27:39" x14ac:dyDescent="0.2">
      <c r="AA1324" s="1"/>
      <c r="AB1324" s="1"/>
      <c r="AC1324" s="1"/>
      <c r="AD1324" s="1"/>
      <c r="AE1324" s="1"/>
      <c r="AF1324" s="1" t="e">
        <f t="shared" si="310"/>
        <v>#REF!</v>
      </c>
      <c r="AG1324" s="1"/>
      <c r="AH1324" s="1"/>
      <c r="AI1324" s="1"/>
      <c r="AJ1324" s="1"/>
      <c r="AK1324" s="1"/>
      <c r="AL1324" s="1"/>
      <c r="AM1324" s="1"/>
    </row>
    <row r="1325" spans="27:39" x14ac:dyDescent="0.2">
      <c r="AA1325" s="1"/>
      <c r="AB1325" s="1"/>
      <c r="AC1325" s="1"/>
      <c r="AD1325" s="1"/>
      <c r="AE1325" s="1"/>
      <c r="AF1325" s="1" t="e">
        <f t="shared" si="310"/>
        <v>#REF!</v>
      </c>
      <c r="AG1325" s="1"/>
      <c r="AH1325" s="1"/>
      <c r="AI1325" s="1"/>
      <c r="AJ1325" s="1"/>
      <c r="AK1325" s="1"/>
      <c r="AL1325" s="1"/>
      <c r="AM1325" s="1"/>
    </row>
    <row r="1326" spans="27:39" x14ac:dyDescent="0.2">
      <c r="AA1326" s="1"/>
      <c r="AB1326" s="1"/>
      <c r="AC1326" s="1"/>
      <c r="AD1326" s="1"/>
      <c r="AE1326" s="1"/>
      <c r="AF1326" s="1" t="e">
        <f t="shared" si="310"/>
        <v>#REF!</v>
      </c>
      <c r="AG1326" s="1"/>
      <c r="AH1326" s="1"/>
      <c r="AI1326" s="1"/>
      <c r="AJ1326" s="1"/>
      <c r="AK1326" s="1"/>
      <c r="AL1326" s="1"/>
      <c r="AM1326" s="1"/>
    </row>
    <row r="1327" spans="27:39" x14ac:dyDescent="0.2">
      <c r="AA1327" s="1"/>
      <c r="AB1327" s="1"/>
      <c r="AC1327" s="1"/>
      <c r="AD1327" s="1"/>
      <c r="AE1327" s="1"/>
      <c r="AF1327" s="1" t="e">
        <f t="shared" si="310"/>
        <v>#REF!</v>
      </c>
      <c r="AG1327" s="1"/>
      <c r="AH1327" s="1"/>
      <c r="AI1327" s="1"/>
      <c r="AJ1327" s="1"/>
      <c r="AK1327" s="1"/>
      <c r="AL1327" s="1"/>
      <c r="AM1327" s="1"/>
    </row>
    <row r="1328" spans="27:39" x14ac:dyDescent="0.2">
      <c r="AA1328" s="1"/>
      <c r="AB1328" s="1"/>
      <c r="AC1328" s="1"/>
      <c r="AD1328" s="1"/>
      <c r="AE1328" s="1"/>
      <c r="AF1328" s="1" t="e">
        <f t="shared" si="310"/>
        <v>#REF!</v>
      </c>
      <c r="AG1328" s="1"/>
      <c r="AH1328" s="1"/>
      <c r="AI1328" s="1"/>
      <c r="AJ1328" s="1"/>
      <c r="AK1328" s="1"/>
      <c r="AL1328" s="1"/>
      <c r="AM1328" s="1"/>
    </row>
    <row r="1329" spans="27:39" x14ac:dyDescent="0.2">
      <c r="AA1329" s="1"/>
      <c r="AB1329" s="1"/>
      <c r="AC1329" s="1"/>
      <c r="AD1329" s="1"/>
      <c r="AE1329" s="1"/>
      <c r="AF1329" s="1" t="e">
        <f t="shared" si="310"/>
        <v>#REF!</v>
      </c>
      <c r="AG1329" s="1"/>
      <c r="AH1329" s="1"/>
      <c r="AI1329" s="1"/>
      <c r="AJ1329" s="1"/>
      <c r="AK1329" s="1"/>
      <c r="AL1329" s="1"/>
      <c r="AM1329" s="1"/>
    </row>
    <row r="1330" spans="27:39" x14ac:dyDescent="0.2">
      <c r="AA1330" s="1"/>
      <c r="AB1330" s="1"/>
      <c r="AC1330" s="1"/>
      <c r="AD1330" s="1"/>
      <c r="AE1330" s="1"/>
      <c r="AF1330" s="1" t="e">
        <f t="shared" si="310"/>
        <v>#REF!</v>
      </c>
      <c r="AG1330" s="1"/>
      <c r="AH1330" s="1"/>
      <c r="AI1330" s="1"/>
      <c r="AJ1330" s="1"/>
      <c r="AK1330" s="1"/>
      <c r="AL1330" s="1"/>
      <c r="AM1330" s="1"/>
    </row>
    <row r="1331" spans="27:39" x14ac:dyDescent="0.2">
      <c r="AA1331" s="1"/>
      <c r="AB1331" s="1"/>
      <c r="AC1331" s="1"/>
      <c r="AD1331" s="1"/>
      <c r="AE1331" s="1"/>
      <c r="AF1331" s="1" t="e">
        <f t="shared" si="310"/>
        <v>#REF!</v>
      </c>
      <c r="AG1331" s="1"/>
      <c r="AH1331" s="1"/>
      <c r="AI1331" s="1"/>
      <c r="AJ1331" s="1"/>
      <c r="AK1331" s="1"/>
      <c r="AL1331" s="1"/>
      <c r="AM1331" s="1"/>
    </row>
    <row r="1332" spans="27:39" x14ac:dyDescent="0.2">
      <c r="AA1332" s="1"/>
      <c r="AB1332" s="1"/>
      <c r="AC1332" s="1"/>
      <c r="AD1332" s="1"/>
      <c r="AE1332" s="1"/>
      <c r="AF1332" s="1" t="e">
        <f t="shared" si="310"/>
        <v>#REF!</v>
      </c>
      <c r="AG1332" s="1"/>
      <c r="AH1332" s="1"/>
      <c r="AI1332" s="1"/>
      <c r="AJ1332" s="1"/>
      <c r="AK1332" s="1"/>
      <c r="AL1332" s="1"/>
      <c r="AM1332" s="1"/>
    </row>
    <row r="1333" spans="27:39" x14ac:dyDescent="0.2">
      <c r="AA1333" s="1"/>
      <c r="AB1333" s="1"/>
      <c r="AC1333" s="1"/>
      <c r="AD1333" s="1"/>
      <c r="AE1333" s="1"/>
      <c r="AF1333" s="1" t="e">
        <f t="shared" si="310"/>
        <v>#REF!</v>
      </c>
      <c r="AG1333" s="1"/>
      <c r="AH1333" s="1"/>
      <c r="AI1333" s="1"/>
      <c r="AJ1333" s="1"/>
      <c r="AK1333" s="1"/>
      <c r="AL1333" s="1"/>
      <c r="AM1333" s="1"/>
    </row>
    <row r="1334" spans="27:39" x14ac:dyDescent="0.2">
      <c r="AA1334" s="1"/>
      <c r="AB1334" s="1"/>
      <c r="AC1334" s="1"/>
      <c r="AD1334" s="1"/>
      <c r="AE1334" s="1"/>
      <c r="AF1334" s="1" t="e">
        <f t="shared" si="310"/>
        <v>#REF!</v>
      </c>
      <c r="AG1334" s="1"/>
      <c r="AH1334" s="1"/>
      <c r="AI1334" s="1"/>
      <c r="AJ1334" s="1"/>
      <c r="AK1334" s="1"/>
      <c r="AL1334" s="1"/>
      <c r="AM1334" s="1"/>
    </row>
    <row r="1335" spans="27:39" x14ac:dyDescent="0.2">
      <c r="AA1335" s="1"/>
      <c r="AB1335" s="1"/>
      <c r="AC1335" s="1"/>
      <c r="AD1335" s="1"/>
      <c r="AE1335" s="1"/>
      <c r="AF1335" s="1" t="e">
        <f t="shared" si="310"/>
        <v>#REF!</v>
      </c>
      <c r="AG1335" s="1"/>
      <c r="AH1335" s="1"/>
      <c r="AI1335" s="1"/>
      <c r="AJ1335" s="1"/>
      <c r="AK1335" s="1"/>
      <c r="AL1335" s="1"/>
      <c r="AM1335" s="1"/>
    </row>
    <row r="1336" spans="27:39" x14ac:dyDescent="0.2">
      <c r="AA1336" s="1"/>
      <c r="AB1336" s="1"/>
      <c r="AC1336" s="1"/>
      <c r="AD1336" s="1"/>
      <c r="AE1336" s="1"/>
      <c r="AF1336" s="1" t="e">
        <f t="shared" si="310"/>
        <v>#REF!</v>
      </c>
      <c r="AG1336" s="1"/>
      <c r="AH1336" s="1"/>
      <c r="AI1336" s="1"/>
      <c r="AJ1336" s="1"/>
      <c r="AK1336" s="1"/>
      <c r="AL1336" s="1"/>
      <c r="AM1336" s="1"/>
    </row>
    <row r="1337" spans="27:39" x14ac:dyDescent="0.2">
      <c r="AA1337" s="1"/>
      <c r="AB1337" s="1"/>
      <c r="AC1337" s="1"/>
      <c r="AD1337" s="1"/>
      <c r="AE1337" s="1"/>
      <c r="AF1337" s="1" t="e">
        <f t="shared" si="310"/>
        <v>#REF!</v>
      </c>
      <c r="AG1337" s="1"/>
      <c r="AH1337" s="1"/>
      <c r="AI1337" s="1"/>
      <c r="AJ1337" s="1"/>
      <c r="AK1337" s="1"/>
      <c r="AL1337" s="1"/>
      <c r="AM1337" s="1"/>
    </row>
    <row r="1338" spans="27:39" x14ac:dyDescent="0.2">
      <c r="AA1338" s="1"/>
      <c r="AB1338" s="1"/>
      <c r="AC1338" s="1"/>
      <c r="AD1338" s="1"/>
      <c r="AE1338" s="1"/>
      <c r="AF1338" s="1" t="e">
        <f t="shared" si="310"/>
        <v>#REF!</v>
      </c>
      <c r="AG1338" s="1"/>
      <c r="AH1338" s="1"/>
      <c r="AI1338" s="1"/>
      <c r="AJ1338" s="1"/>
      <c r="AK1338" s="1"/>
      <c r="AL1338" s="1"/>
      <c r="AM1338" s="1"/>
    </row>
    <row r="1339" spans="27:39" x14ac:dyDescent="0.2">
      <c r="AA1339" s="1"/>
      <c r="AB1339" s="1"/>
      <c r="AC1339" s="1"/>
      <c r="AD1339" s="1"/>
      <c r="AE1339" s="1"/>
      <c r="AF1339" s="1" t="e">
        <f t="shared" si="310"/>
        <v>#REF!</v>
      </c>
      <c r="AG1339" s="1"/>
      <c r="AH1339" s="1"/>
      <c r="AI1339" s="1"/>
      <c r="AJ1339" s="1"/>
      <c r="AK1339" s="1"/>
      <c r="AL1339" s="1"/>
      <c r="AM1339" s="1"/>
    </row>
    <row r="1340" spans="27:39" x14ac:dyDescent="0.2">
      <c r="AA1340" s="1"/>
      <c r="AB1340" s="1"/>
      <c r="AC1340" s="1"/>
      <c r="AD1340" s="1"/>
      <c r="AE1340" s="1"/>
      <c r="AF1340" s="1" t="e">
        <f t="shared" si="310"/>
        <v>#REF!</v>
      </c>
      <c r="AG1340" s="1"/>
      <c r="AH1340" s="1"/>
      <c r="AI1340" s="1"/>
      <c r="AJ1340" s="1"/>
      <c r="AK1340" s="1"/>
      <c r="AL1340" s="1"/>
      <c r="AM1340" s="1"/>
    </row>
    <row r="1341" spans="27:39" x14ac:dyDescent="0.2">
      <c r="AA1341" s="1"/>
      <c r="AB1341" s="1"/>
      <c r="AC1341" s="1"/>
      <c r="AD1341" s="1"/>
      <c r="AE1341" s="1"/>
      <c r="AF1341" s="1" t="e">
        <f t="shared" si="310"/>
        <v>#REF!</v>
      </c>
      <c r="AG1341" s="1"/>
      <c r="AH1341" s="1"/>
      <c r="AI1341" s="1"/>
      <c r="AJ1341" s="1"/>
      <c r="AK1341" s="1"/>
      <c r="AL1341" s="1"/>
      <c r="AM1341" s="1"/>
    </row>
    <row r="1342" spans="27:39" x14ac:dyDescent="0.2">
      <c r="AA1342" s="1"/>
      <c r="AB1342" s="1"/>
      <c r="AC1342" s="1"/>
      <c r="AD1342" s="1"/>
      <c r="AE1342" s="1"/>
      <c r="AF1342" s="1" t="e">
        <f t="shared" si="310"/>
        <v>#REF!</v>
      </c>
      <c r="AG1342" s="1"/>
      <c r="AH1342" s="1"/>
      <c r="AI1342" s="1"/>
      <c r="AJ1342" s="1"/>
      <c r="AK1342" s="1"/>
      <c r="AL1342" s="1"/>
      <c r="AM1342" s="1"/>
    </row>
    <row r="1343" spans="27:39" x14ac:dyDescent="0.2">
      <c r="AA1343" s="1"/>
      <c r="AB1343" s="1"/>
      <c r="AC1343" s="1"/>
      <c r="AD1343" s="1"/>
      <c r="AE1343" s="1"/>
      <c r="AF1343" s="1" t="e">
        <f t="shared" si="310"/>
        <v>#REF!</v>
      </c>
      <c r="AG1343" s="1"/>
      <c r="AH1343" s="1"/>
      <c r="AI1343" s="1"/>
      <c r="AJ1343" s="1"/>
      <c r="AK1343" s="1"/>
      <c r="AL1343" s="1"/>
      <c r="AM1343" s="1"/>
    </row>
    <row r="1344" spans="27:39" x14ac:dyDescent="0.2">
      <c r="AA1344" s="1"/>
      <c r="AB1344" s="1"/>
      <c r="AC1344" s="1"/>
      <c r="AD1344" s="1"/>
      <c r="AE1344" s="1"/>
      <c r="AF1344" s="1" t="e">
        <f t="shared" si="310"/>
        <v>#REF!</v>
      </c>
      <c r="AG1344" s="1"/>
      <c r="AH1344" s="1"/>
      <c r="AI1344" s="1"/>
      <c r="AJ1344" s="1"/>
      <c r="AK1344" s="1"/>
      <c r="AL1344" s="1"/>
      <c r="AM1344" s="1"/>
    </row>
    <row r="1345" spans="27:39" x14ac:dyDescent="0.2">
      <c r="AA1345" s="1"/>
      <c r="AB1345" s="1"/>
      <c r="AC1345" s="1"/>
      <c r="AD1345" s="1"/>
      <c r="AE1345" s="1"/>
      <c r="AF1345" s="1" t="e">
        <f t="shared" si="310"/>
        <v>#REF!</v>
      </c>
      <c r="AG1345" s="1"/>
      <c r="AH1345" s="1"/>
      <c r="AI1345" s="1"/>
      <c r="AJ1345" s="1"/>
      <c r="AK1345" s="1"/>
      <c r="AL1345" s="1"/>
      <c r="AM1345" s="1"/>
    </row>
    <row r="1346" spans="27:39" x14ac:dyDescent="0.2">
      <c r="AA1346" s="1"/>
      <c r="AB1346" s="1"/>
      <c r="AC1346" s="1"/>
      <c r="AD1346" s="1"/>
      <c r="AE1346" s="1"/>
      <c r="AF1346" s="1" t="e">
        <f t="shared" si="310"/>
        <v>#REF!</v>
      </c>
      <c r="AG1346" s="1"/>
      <c r="AH1346" s="1"/>
      <c r="AI1346" s="1"/>
      <c r="AJ1346" s="1"/>
      <c r="AK1346" s="1"/>
      <c r="AL1346" s="1"/>
      <c r="AM1346" s="1"/>
    </row>
    <row r="1347" spans="27:39" x14ac:dyDescent="0.2">
      <c r="AA1347" s="1"/>
      <c r="AB1347" s="1"/>
      <c r="AC1347" s="1"/>
      <c r="AD1347" s="1"/>
      <c r="AE1347" s="1"/>
      <c r="AF1347" s="1" t="e">
        <f t="shared" si="310"/>
        <v>#REF!</v>
      </c>
      <c r="AG1347" s="1"/>
      <c r="AH1347" s="1"/>
      <c r="AI1347" s="1"/>
      <c r="AJ1347" s="1"/>
      <c r="AK1347" s="1"/>
      <c r="AL1347" s="1"/>
      <c r="AM1347" s="1"/>
    </row>
    <row r="1348" spans="27:39" x14ac:dyDescent="0.2">
      <c r="AA1348" s="1"/>
      <c r="AB1348" s="1"/>
      <c r="AC1348" s="1"/>
      <c r="AD1348" s="1"/>
      <c r="AE1348" s="1"/>
      <c r="AF1348" s="1" t="e">
        <f t="shared" si="310"/>
        <v>#REF!</v>
      </c>
      <c r="AG1348" s="1"/>
      <c r="AH1348" s="1"/>
      <c r="AI1348" s="1"/>
      <c r="AJ1348" s="1"/>
      <c r="AK1348" s="1"/>
      <c r="AL1348" s="1"/>
      <c r="AM1348" s="1"/>
    </row>
    <row r="1349" spans="27:39" x14ac:dyDescent="0.2">
      <c r="AA1349" s="1"/>
      <c r="AB1349" s="1"/>
      <c r="AC1349" s="1"/>
      <c r="AD1349" s="1"/>
      <c r="AE1349" s="1"/>
      <c r="AF1349" s="1" t="e">
        <f t="shared" si="310"/>
        <v>#REF!</v>
      </c>
      <c r="AG1349" s="1"/>
      <c r="AH1349" s="1"/>
      <c r="AI1349" s="1"/>
      <c r="AJ1349" s="1"/>
      <c r="AK1349" s="1"/>
      <c r="AL1349" s="1"/>
      <c r="AM1349" s="1"/>
    </row>
    <row r="1350" spans="27:39" x14ac:dyDescent="0.2">
      <c r="AA1350" s="1"/>
      <c r="AB1350" s="1"/>
      <c r="AC1350" s="1"/>
      <c r="AD1350" s="1"/>
      <c r="AE1350" s="1"/>
      <c r="AF1350" s="1" t="e">
        <f t="shared" si="310"/>
        <v>#REF!</v>
      </c>
      <c r="AG1350" s="1"/>
      <c r="AH1350" s="1"/>
      <c r="AI1350" s="1"/>
      <c r="AJ1350" s="1"/>
      <c r="AK1350" s="1"/>
      <c r="AL1350" s="1"/>
      <c r="AM1350" s="1"/>
    </row>
    <row r="1351" spans="27:39" x14ac:dyDescent="0.2">
      <c r="AA1351" s="1"/>
      <c r="AB1351" s="1"/>
      <c r="AC1351" s="1"/>
      <c r="AD1351" s="1"/>
      <c r="AE1351" s="1"/>
      <c r="AF1351" s="1" t="e">
        <f t="shared" si="310"/>
        <v>#REF!</v>
      </c>
      <c r="AG1351" s="1"/>
      <c r="AH1351" s="1"/>
      <c r="AI1351" s="1"/>
      <c r="AJ1351" s="1"/>
      <c r="AK1351" s="1"/>
      <c r="AL1351" s="1"/>
      <c r="AM1351" s="1"/>
    </row>
    <row r="1352" spans="27:39" x14ac:dyDescent="0.2">
      <c r="AA1352" s="1"/>
      <c r="AB1352" s="1"/>
      <c r="AC1352" s="1"/>
      <c r="AD1352" s="1"/>
      <c r="AE1352" s="1"/>
      <c r="AF1352" s="1" t="e">
        <f t="shared" ref="AF1352:AF1415" si="311">AF1351+1</f>
        <v>#REF!</v>
      </c>
      <c r="AG1352" s="1"/>
      <c r="AH1352" s="1"/>
      <c r="AI1352" s="1"/>
      <c r="AJ1352" s="1"/>
      <c r="AK1352" s="1"/>
      <c r="AL1352" s="1"/>
      <c r="AM1352" s="1"/>
    </row>
    <row r="1353" spans="27:39" x14ac:dyDescent="0.2">
      <c r="AA1353" s="1"/>
      <c r="AB1353" s="1"/>
      <c r="AC1353" s="1"/>
      <c r="AD1353" s="1"/>
      <c r="AE1353" s="1"/>
      <c r="AF1353" s="1" t="e">
        <f t="shared" si="311"/>
        <v>#REF!</v>
      </c>
      <c r="AG1353" s="1"/>
      <c r="AH1353" s="1"/>
      <c r="AI1353" s="1"/>
      <c r="AJ1353" s="1"/>
      <c r="AK1353" s="1"/>
      <c r="AL1353" s="1"/>
      <c r="AM1353" s="1"/>
    </row>
    <row r="1354" spans="27:39" x14ac:dyDescent="0.2">
      <c r="AA1354" s="1"/>
      <c r="AB1354" s="1"/>
      <c r="AC1354" s="1"/>
      <c r="AD1354" s="1"/>
      <c r="AE1354" s="1"/>
      <c r="AF1354" s="1" t="e">
        <f t="shared" si="311"/>
        <v>#REF!</v>
      </c>
      <c r="AG1354" s="1"/>
      <c r="AH1354" s="1"/>
      <c r="AI1354" s="1"/>
      <c r="AJ1354" s="1"/>
      <c r="AK1354" s="1"/>
      <c r="AL1354" s="1"/>
      <c r="AM1354" s="1"/>
    </row>
    <row r="1355" spans="27:39" x14ac:dyDescent="0.2">
      <c r="AA1355" s="1"/>
      <c r="AB1355" s="1"/>
      <c r="AC1355" s="1"/>
      <c r="AD1355" s="1"/>
      <c r="AE1355" s="1"/>
      <c r="AF1355" s="1" t="e">
        <f t="shared" si="311"/>
        <v>#REF!</v>
      </c>
      <c r="AG1355" s="1"/>
      <c r="AH1355" s="1"/>
      <c r="AI1355" s="1"/>
      <c r="AJ1355" s="1"/>
      <c r="AK1355" s="1"/>
      <c r="AL1355" s="1"/>
      <c r="AM1355" s="1"/>
    </row>
    <row r="1356" spans="27:39" x14ac:dyDescent="0.2">
      <c r="AA1356" s="1"/>
      <c r="AB1356" s="1"/>
      <c r="AC1356" s="1"/>
      <c r="AD1356" s="1"/>
      <c r="AE1356" s="1"/>
      <c r="AF1356" s="1" t="e">
        <f t="shared" si="311"/>
        <v>#REF!</v>
      </c>
      <c r="AG1356" s="1"/>
      <c r="AH1356" s="1"/>
      <c r="AI1356" s="1"/>
      <c r="AJ1356" s="1"/>
      <c r="AK1356" s="1"/>
      <c r="AL1356" s="1"/>
      <c r="AM1356" s="1"/>
    </row>
    <row r="1357" spans="27:39" x14ac:dyDescent="0.2">
      <c r="AA1357" s="1"/>
      <c r="AB1357" s="1"/>
      <c r="AC1357" s="1"/>
      <c r="AD1357" s="1"/>
      <c r="AE1357" s="1"/>
      <c r="AF1357" s="1" t="e">
        <f t="shared" si="311"/>
        <v>#REF!</v>
      </c>
      <c r="AG1357" s="1"/>
      <c r="AH1357" s="1"/>
      <c r="AI1357" s="1"/>
      <c r="AJ1357" s="1"/>
      <c r="AK1357" s="1"/>
      <c r="AL1357" s="1"/>
      <c r="AM1357" s="1"/>
    </row>
    <row r="1358" spans="27:39" x14ac:dyDescent="0.2">
      <c r="AA1358" s="1"/>
      <c r="AB1358" s="1"/>
      <c r="AC1358" s="1"/>
      <c r="AD1358" s="1"/>
      <c r="AE1358" s="1"/>
      <c r="AF1358" s="1" t="e">
        <f t="shared" si="311"/>
        <v>#REF!</v>
      </c>
      <c r="AG1358" s="1"/>
      <c r="AH1358" s="1"/>
      <c r="AI1358" s="1"/>
      <c r="AJ1358" s="1"/>
      <c r="AK1358" s="1"/>
      <c r="AL1358" s="1"/>
      <c r="AM1358" s="1"/>
    </row>
    <row r="1359" spans="27:39" x14ac:dyDescent="0.2">
      <c r="AA1359" s="1"/>
      <c r="AB1359" s="1"/>
      <c r="AC1359" s="1"/>
      <c r="AD1359" s="1"/>
      <c r="AE1359" s="1"/>
      <c r="AF1359" s="1" t="e">
        <f t="shared" si="311"/>
        <v>#REF!</v>
      </c>
      <c r="AG1359" s="1"/>
      <c r="AH1359" s="1"/>
      <c r="AI1359" s="1"/>
      <c r="AJ1359" s="1"/>
      <c r="AK1359" s="1"/>
      <c r="AL1359" s="1"/>
      <c r="AM1359" s="1"/>
    </row>
    <row r="1360" spans="27:39" x14ac:dyDescent="0.2">
      <c r="AA1360" s="1"/>
      <c r="AB1360" s="1"/>
      <c r="AC1360" s="1"/>
      <c r="AD1360" s="1"/>
      <c r="AE1360" s="1"/>
      <c r="AF1360" s="1" t="e">
        <f t="shared" si="311"/>
        <v>#REF!</v>
      </c>
      <c r="AG1360" s="1"/>
      <c r="AH1360" s="1"/>
      <c r="AI1360" s="1"/>
      <c r="AJ1360" s="1"/>
      <c r="AK1360" s="1"/>
      <c r="AL1360" s="1"/>
      <c r="AM1360" s="1"/>
    </row>
    <row r="1361" spans="27:39" x14ac:dyDescent="0.2">
      <c r="AA1361" s="1"/>
      <c r="AB1361" s="1"/>
      <c r="AC1361" s="1"/>
      <c r="AD1361" s="1"/>
      <c r="AE1361" s="1"/>
      <c r="AF1361" s="1" t="e">
        <f t="shared" si="311"/>
        <v>#REF!</v>
      </c>
      <c r="AG1361" s="1"/>
      <c r="AH1361" s="1"/>
      <c r="AI1361" s="1"/>
      <c r="AJ1361" s="1"/>
      <c r="AK1361" s="1"/>
      <c r="AL1361" s="1"/>
      <c r="AM1361" s="1"/>
    </row>
    <row r="1362" spans="27:39" x14ac:dyDescent="0.2">
      <c r="AA1362" s="1"/>
      <c r="AB1362" s="1"/>
      <c r="AC1362" s="1"/>
      <c r="AD1362" s="1"/>
      <c r="AE1362" s="1"/>
      <c r="AF1362" s="1" t="e">
        <f t="shared" si="311"/>
        <v>#REF!</v>
      </c>
      <c r="AG1362" s="1"/>
      <c r="AH1362" s="1"/>
      <c r="AI1362" s="1"/>
      <c r="AJ1362" s="1"/>
      <c r="AK1362" s="1"/>
      <c r="AL1362" s="1"/>
      <c r="AM1362" s="1"/>
    </row>
    <row r="1363" spans="27:39" x14ac:dyDescent="0.2">
      <c r="AA1363" s="1"/>
      <c r="AB1363" s="1"/>
      <c r="AC1363" s="1"/>
      <c r="AD1363" s="1"/>
      <c r="AE1363" s="1"/>
      <c r="AF1363" s="1" t="e">
        <f t="shared" si="311"/>
        <v>#REF!</v>
      </c>
      <c r="AG1363" s="1"/>
      <c r="AH1363" s="1"/>
      <c r="AI1363" s="1"/>
      <c r="AJ1363" s="1"/>
      <c r="AK1363" s="1"/>
      <c r="AL1363" s="1"/>
      <c r="AM1363" s="1"/>
    </row>
    <row r="1364" spans="27:39" x14ac:dyDescent="0.2">
      <c r="AA1364" s="1"/>
      <c r="AB1364" s="1"/>
      <c r="AC1364" s="1"/>
      <c r="AD1364" s="1"/>
      <c r="AE1364" s="1"/>
      <c r="AF1364" s="1" t="e">
        <f t="shared" si="311"/>
        <v>#REF!</v>
      </c>
      <c r="AG1364" s="1"/>
      <c r="AH1364" s="1"/>
      <c r="AI1364" s="1"/>
      <c r="AJ1364" s="1"/>
      <c r="AK1364" s="1"/>
      <c r="AL1364" s="1"/>
      <c r="AM1364" s="1"/>
    </row>
    <row r="1365" spans="27:39" x14ac:dyDescent="0.2">
      <c r="AA1365" s="1"/>
      <c r="AB1365" s="1"/>
      <c r="AC1365" s="1"/>
      <c r="AD1365" s="1"/>
      <c r="AE1365" s="1"/>
      <c r="AF1365" s="1" t="e">
        <f t="shared" si="311"/>
        <v>#REF!</v>
      </c>
      <c r="AG1365" s="1"/>
      <c r="AH1365" s="1"/>
      <c r="AI1365" s="1"/>
      <c r="AJ1365" s="1"/>
      <c r="AK1365" s="1"/>
      <c r="AL1365" s="1"/>
      <c r="AM1365" s="1"/>
    </row>
    <row r="1366" spans="27:39" x14ac:dyDescent="0.2">
      <c r="AA1366" s="1"/>
      <c r="AB1366" s="1"/>
      <c r="AC1366" s="1"/>
      <c r="AD1366" s="1"/>
      <c r="AE1366" s="1"/>
      <c r="AF1366" s="1" t="e">
        <f t="shared" si="311"/>
        <v>#REF!</v>
      </c>
      <c r="AG1366" s="1"/>
      <c r="AH1366" s="1"/>
      <c r="AI1366" s="1"/>
      <c r="AJ1366" s="1"/>
      <c r="AK1366" s="1"/>
      <c r="AL1366" s="1"/>
      <c r="AM1366" s="1"/>
    </row>
    <row r="1367" spans="27:39" x14ac:dyDescent="0.2">
      <c r="AA1367" s="1"/>
      <c r="AB1367" s="1"/>
      <c r="AC1367" s="1"/>
      <c r="AD1367" s="1"/>
      <c r="AE1367" s="1"/>
      <c r="AF1367" s="1" t="e">
        <f t="shared" si="311"/>
        <v>#REF!</v>
      </c>
      <c r="AG1367" s="1"/>
      <c r="AH1367" s="1"/>
      <c r="AI1367" s="1"/>
      <c r="AJ1367" s="1"/>
      <c r="AK1367" s="1"/>
      <c r="AL1367" s="1"/>
      <c r="AM1367" s="1"/>
    </row>
    <row r="1368" spans="27:39" x14ac:dyDescent="0.2">
      <c r="AA1368" s="1"/>
      <c r="AB1368" s="1"/>
      <c r="AC1368" s="1"/>
      <c r="AD1368" s="1"/>
      <c r="AE1368" s="1"/>
      <c r="AF1368" s="1" t="e">
        <f t="shared" si="311"/>
        <v>#REF!</v>
      </c>
      <c r="AG1368" s="1"/>
      <c r="AH1368" s="1"/>
      <c r="AI1368" s="1"/>
      <c r="AJ1368" s="1"/>
      <c r="AK1368" s="1"/>
      <c r="AL1368" s="1"/>
      <c r="AM1368" s="1"/>
    </row>
    <row r="1369" spans="27:39" x14ac:dyDescent="0.2">
      <c r="AA1369" s="1"/>
      <c r="AB1369" s="1"/>
      <c r="AC1369" s="1"/>
      <c r="AD1369" s="1"/>
      <c r="AE1369" s="1"/>
      <c r="AF1369" s="1" t="e">
        <f t="shared" si="311"/>
        <v>#REF!</v>
      </c>
      <c r="AG1369" s="1"/>
      <c r="AH1369" s="1"/>
      <c r="AI1369" s="1"/>
      <c r="AJ1369" s="1"/>
      <c r="AK1369" s="1"/>
      <c r="AL1369" s="1"/>
      <c r="AM1369" s="1"/>
    </row>
    <row r="1370" spans="27:39" x14ac:dyDescent="0.2">
      <c r="AA1370" s="1"/>
      <c r="AB1370" s="1"/>
      <c r="AC1370" s="1"/>
      <c r="AD1370" s="1"/>
      <c r="AE1370" s="1"/>
      <c r="AF1370" s="1" t="e">
        <f t="shared" si="311"/>
        <v>#REF!</v>
      </c>
      <c r="AG1370" s="1"/>
      <c r="AH1370" s="1"/>
      <c r="AI1370" s="1"/>
      <c r="AJ1370" s="1"/>
      <c r="AK1370" s="1"/>
      <c r="AL1370" s="1"/>
      <c r="AM1370" s="1"/>
    </row>
    <row r="1371" spans="27:39" x14ac:dyDescent="0.2">
      <c r="AA1371" s="1"/>
      <c r="AB1371" s="1"/>
      <c r="AC1371" s="1"/>
      <c r="AD1371" s="1"/>
      <c r="AE1371" s="1"/>
      <c r="AF1371" s="1" t="e">
        <f t="shared" si="311"/>
        <v>#REF!</v>
      </c>
      <c r="AG1371" s="1"/>
      <c r="AH1371" s="1"/>
      <c r="AI1371" s="1"/>
      <c r="AJ1371" s="1"/>
      <c r="AK1371" s="1"/>
      <c r="AL1371" s="1"/>
      <c r="AM1371" s="1"/>
    </row>
    <row r="1372" spans="27:39" x14ac:dyDescent="0.2">
      <c r="AA1372" s="1"/>
      <c r="AB1372" s="1"/>
      <c r="AC1372" s="1"/>
      <c r="AD1372" s="1"/>
      <c r="AE1372" s="1"/>
      <c r="AF1372" s="1" t="e">
        <f t="shared" si="311"/>
        <v>#REF!</v>
      </c>
      <c r="AG1372" s="1"/>
      <c r="AH1372" s="1"/>
      <c r="AI1372" s="1"/>
      <c r="AJ1372" s="1"/>
      <c r="AK1372" s="1"/>
      <c r="AL1372" s="1"/>
      <c r="AM1372" s="1"/>
    </row>
    <row r="1373" spans="27:39" x14ac:dyDescent="0.2">
      <c r="AA1373" s="1"/>
      <c r="AB1373" s="1"/>
      <c r="AC1373" s="1"/>
      <c r="AD1373" s="1"/>
      <c r="AE1373" s="1"/>
      <c r="AF1373" s="1" t="e">
        <f t="shared" si="311"/>
        <v>#REF!</v>
      </c>
      <c r="AG1373" s="1"/>
      <c r="AH1373" s="1"/>
      <c r="AI1373" s="1"/>
      <c r="AJ1373" s="1"/>
      <c r="AK1373" s="1"/>
      <c r="AL1373" s="1"/>
      <c r="AM1373" s="1"/>
    </row>
    <row r="1374" spans="27:39" x14ac:dyDescent="0.2">
      <c r="AA1374" s="1"/>
      <c r="AB1374" s="1"/>
      <c r="AC1374" s="1"/>
      <c r="AD1374" s="1"/>
      <c r="AE1374" s="1"/>
      <c r="AF1374" s="1" t="e">
        <f t="shared" si="311"/>
        <v>#REF!</v>
      </c>
      <c r="AG1374" s="1"/>
      <c r="AH1374" s="1"/>
      <c r="AI1374" s="1"/>
      <c r="AJ1374" s="1"/>
      <c r="AK1374" s="1"/>
      <c r="AL1374" s="1"/>
      <c r="AM1374" s="1"/>
    </row>
    <row r="1375" spans="27:39" x14ac:dyDescent="0.2">
      <c r="AA1375" s="1"/>
      <c r="AB1375" s="1"/>
      <c r="AC1375" s="1"/>
      <c r="AD1375" s="1"/>
      <c r="AE1375" s="1"/>
      <c r="AF1375" s="1" t="e">
        <f t="shared" si="311"/>
        <v>#REF!</v>
      </c>
      <c r="AG1375" s="1"/>
      <c r="AH1375" s="1"/>
      <c r="AI1375" s="1"/>
      <c r="AJ1375" s="1"/>
      <c r="AK1375" s="1"/>
      <c r="AL1375" s="1"/>
      <c r="AM1375" s="1"/>
    </row>
    <row r="1376" spans="27:39" x14ac:dyDescent="0.2">
      <c r="AA1376" s="1"/>
      <c r="AB1376" s="1"/>
      <c r="AC1376" s="1"/>
      <c r="AD1376" s="1"/>
      <c r="AE1376" s="1"/>
      <c r="AF1376" s="1" t="e">
        <f t="shared" si="311"/>
        <v>#REF!</v>
      </c>
      <c r="AG1376" s="1"/>
      <c r="AH1376" s="1"/>
      <c r="AI1376" s="1"/>
      <c r="AJ1376" s="1"/>
      <c r="AK1376" s="1"/>
      <c r="AL1376" s="1"/>
      <c r="AM1376" s="1"/>
    </row>
    <row r="1377" spans="27:39" x14ac:dyDescent="0.2">
      <c r="AA1377" s="1"/>
      <c r="AB1377" s="1"/>
      <c r="AC1377" s="1"/>
      <c r="AD1377" s="1"/>
      <c r="AE1377" s="1"/>
      <c r="AF1377" s="1" t="e">
        <f t="shared" si="311"/>
        <v>#REF!</v>
      </c>
      <c r="AG1377" s="1"/>
      <c r="AH1377" s="1"/>
      <c r="AI1377" s="1"/>
      <c r="AJ1377" s="1"/>
      <c r="AK1377" s="1"/>
      <c r="AL1377" s="1"/>
      <c r="AM1377" s="1"/>
    </row>
    <row r="1378" spans="27:39" x14ac:dyDescent="0.2">
      <c r="AA1378" s="1"/>
      <c r="AB1378" s="1"/>
      <c r="AC1378" s="1"/>
      <c r="AD1378" s="1"/>
      <c r="AE1378" s="1"/>
      <c r="AF1378" s="1" t="e">
        <f t="shared" si="311"/>
        <v>#REF!</v>
      </c>
      <c r="AG1378" s="1"/>
      <c r="AH1378" s="1"/>
      <c r="AI1378" s="1"/>
      <c r="AJ1378" s="1"/>
      <c r="AK1378" s="1"/>
      <c r="AL1378" s="1"/>
      <c r="AM1378" s="1"/>
    </row>
    <row r="1379" spans="27:39" x14ac:dyDescent="0.2">
      <c r="AA1379" s="1"/>
      <c r="AB1379" s="1"/>
      <c r="AC1379" s="1"/>
      <c r="AD1379" s="1"/>
      <c r="AE1379" s="1"/>
      <c r="AF1379" s="1" t="e">
        <f t="shared" si="311"/>
        <v>#REF!</v>
      </c>
      <c r="AG1379" s="1"/>
      <c r="AH1379" s="1"/>
      <c r="AI1379" s="1"/>
      <c r="AJ1379" s="1"/>
      <c r="AK1379" s="1"/>
      <c r="AL1379" s="1"/>
      <c r="AM1379" s="1"/>
    </row>
    <row r="1380" spans="27:39" x14ac:dyDescent="0.2">
      <c r="AA1380" s="1"/>
      <c r="AB1380" s="1"/>
      <c r="AC1380" s="1"/>
      <c r="AD1380" s="1"/>
      <c r="AE1380" s="1"/>
      <c r="AF1380" s="1" t="e">
        <f t="shared" si="311"/>
        <v>#REF!</v>
      </c>
      <c r="AG1380" s="1"/>
      <c r="AH1380" s="1"/>
      <c r="AI1380" s="1"/>
      <c r="AJ1380" s="1"/>
      <c r="AK1380" s="1"/>
      <c r="AL1380" s="1"/>
      <c r="AM1380" s="1"/>
    </row>
    <row r="1381" spans="27:39" x14ac:dyDescent="0.2">
      <c r="AA1381" s="1"/>
      <c r="AB1381" s="1"/>
      <c r="AC1381" s="1"/>
      <c r="AD1381" s="1"/>
      <c r="AE1381" s="1"/>
      <c r="AF1381" s="1" t="e">
        <f t="shared" si="311"/>
        <v>#REF!</v>
      </c>
      <c r="AG1381" s="1"/>
      <c r="AH1381" s="1"/>
      <c r="AI1381" s="1"/>
      <c r="AJ1381" s="1"/>
      <c r="AK1381" s="1"/>
      <c r="AL1381" s="1"/>
      <c r="AM1381" s="1"/>
    </row>
    <row r="1382" spans="27:39" x14ac:dyDescent="0.2">
      <c r="AA1382" s="1"/>
      <c r="AB1382" s="1"/>
      <c r="AC1382" s="1"/>
      <c r="AD1382" s="1"/>
      <c r="AE1382" s="1"/>
      <c r="AF1382" s="1" t="e">
        <f t="shared" si="311"/>
        <v>#REF!</v>
      </c>
      <c r="AG1382" s="1"/>
      <c r="AH1382" s="1"/>
      <c r="AI1382" s="1"/>
      <c r="AJ1382" s="1"/>
      <c r="AK1382" s="1"/>
      <c r="AL1382" s="1"/>
      <c r="AM1382" s="1"/>
    </row>
    <row r="1383" spans="27:39" x14ac:dyDescent="0.2">
      <c r="AA1383" s="1"/>
      <c r="AB1383" s="1"/>
      <c r="AC1383" s="1"/>
      <c r="AD1383" s="1"/>
      <c r="AE1383" s="1"/>
      <c r="AF1383" s="1" t="e">
        <f t="shared" si="311"/>
        <v>#REF!</v>
      </c>
      <c r="AG1383" s="1"/>
      <c r="AH1383" s="1"/>
      <c r="AI1383" s="1"/>
      <c r="AJ1383" s="1"/>
      <c r="AK1383" s="1"/>
      <c r="AL1383" s="1"/>
      <c r="AM1383" s="1"/>
    </row>
    <row r="1384" spans="27:39" x14ac:dyDescent="0.2">
      <c r="AA1384" s="1"/>
      <c r="AB1384" s="1"/>
      <c r="AC1384" s="1"/>
      <c r="AD1384" s="1"/>
      <c r="AE1384" s="1"/>
      <c r="AF1384" s="1" t="e">
        <f t="shared" si="311"/>
        <v>#REF!</v>
      </c>
      <c r="AG1384" s="1"/>
      <c r="AH1384" s="1"/>
      <c r="AI1384" s="1"/>
      <c r="AJ1384" s="1"/>
      <c r="AK1384" s="1"/>
      <c r="AL1384" s="1"/>
      <c r="AM1384" s="1"/>
    </row>
    <row r="1385" spans="27:39" x14ac:dyDescent="0.2">
      <c r="AA1385" s="1"/>
      <c r="AB1385" s="1"/>
      <c r="AC1385" s="1"/>
      <c r="AD1385" s="1"/>
      <c r="AE1385" s="1"/>
      <c r="AF1385" s="1" t="e">
        <f t="shared" si="311"/>
        <v>#REF!</v>
      </c>
      <c r="AG1385" s="1"/>
      <c r="AH1385" s="1"/>
      <c r="AI1385" s="1"/>
      <c r="AJ1385" s="1"/>
      <c r="AK1385" s="1"/>
      <c r="AL1385" s="1"/>
      <c r="AM1385" s="1"/>
    </row>
    <row r="1386" spans="27:39" x14ac:dyDescent="0.2">
      <c r="AA1386" s="1"/>
      <c r="AB1386" s="1"/>
      <c r="AC1386" s="1"/>
      <c r="AD1386" s="1"/>
      <c r="AE1386" s="1"/>
      <c r="AF1386" s="1" t="e">
        <f t="shared" si="311"/>
        <v>#REF!</v>
      </c>
      <c r="AG1386" s="1"/>
      <c r="AH1386" s="1"/>
      <c r="AI1386" s="1"/>
      <c r="AJ1386" s="1"/>
      <c r="AK1386" s="1"/>
      <c r="AL1386" s="1"/>
      <c r="AM1386" s="1"/>
    </row>
    <row r="1387" spans="27:39" x14ac:dyDescent="0.2">
      <c r="AA1387" s="1"/>
      <c r="AB1387" s="1"/>
      <c r="AC1387" s="1"/>
      <c r="AD1387" s="1"/>
      <c r="AE1387" s="1"/>
      <c r="AF1387" s="1" t="e">
        <f t="shared" si="311"/>
        <v>#REF!</v>
      </c>
      <c r="AG1387" s="1"/>
      <c r="AH1387" s="1"/>
      <c r="AI1387" s="1"/>
      <c r="AJ1387" s="1"/>
      <c r="AK1387" s="1"/>
      <c r="AL1387" s="1"/>
      <c r="AM1387" s="1"/>
    </row>
    <row r="1388" spans="27:39" x14ac:dyDescent="0.2">
      <c r="AA1388" s="1"/>
      <c r="AB1388" s="1"/>
      <c r="AC1388" s="1"/>
      <c r="AD1388" s="1"/>
      <c r="AE1388" s="1"/>
      <c r="AF1388" s="1" t="e">
        <f t="shared" si="311"/>
        <v>#REF!</v>
      </c>
      <c r="AG1388" s="1"/>
      <c r="AH1388" s="1"/>
      <c r="AI1388" s="1"/>
      <c r="AJ1388" s="1"/>
      <c r="AK1388" s="1"/>
      <c r="AL1388" s="1"/>
      <c r="AM1388" s="1"/>
    </row>
    <row r="1389" spans="27:39" x14ac:dyDescent="0.2">
      <c r="AA1389" s="1"/>
      <c r="AB1389" s="1"/>
      <c r="AC1389" s="1"/>
      <c r="AD1389" s="1"/>
      <c r="AE1389" s="1"/>
      <c r="AF1389" s="1" t="e">
        <f t="shared" si="311"/>
        <v>#REF!</v>
      </c>
      <c r="AG1389" s="1"/>
      <c r="AH1389" s="1"/>
      <c r="AI1389" s="1"/>
      <c r="AJ1389" s="1"/>
      <c r="AK1389" s="1"/>
      <c r="AL1389" s="1"/>
      <c r="AM1389" s="1"/>
    </row>
    <row r="1390" spans="27:39" x14ac:dyDescent="0.2">
      <c r="AA1390" s="1"/>
      <c r="AB1390" s="1"/>
      <c r="AC1390" s="1"/>
      <c r="AD1390" s="1"/>
      <c r="AE1390" s="1"/>
      <c r="AF1390" s="1" t="e">
        <f t="shared" si="311"/>
        <v>#REF!</v>
      </c>
      <c r="AG1390" s="1"/>
      <c r="AH1390" s="1"/>
      <c r="AI1390" s="1"/>
      <c r="AJ1390" s="1"/>
      <c r="AK1390" s="1"/>
      <c r="AL1390" s="1"/>
      <c r="AM1390" s="1"/>
    </row>
    <row r="1391" spans="27:39" x14ac:dyDescent="0.2">
      <c r="AA1391" s="1"/>
      <c r="AB1391" s="1"/>
      <c r="AC1391" s="1"/>
      <c r="AD1391" s="1"/>
      <c r="AE1391" s="1"/>
      <c r="AF1391" s="1" t="e">
        <f t="shared" si="311"/>
        <v>#REF!</v>
      </c>
      <c r="AG1391" s="1"/>
      <c r="AH1391" s="1"/>
      <c r="AI1391" s="1"/>
      <c r="AJ1391" s="1"/>
      <c r="AK1391" s="1"/>
      <c r="AL1391" s="1"/>
      <c r="AM1391" s="1"/>
    </row>
    <row r="1392" spans="27:39" x14ac:dyDescent="0.2">
      <c r="AA1392" s="1"/>
      <c r="AB1392" s="1"/>
      <c r="AC1392" s="1"/>
      <c r="AD1392" s="1"/>
      <c r="AE1392" s="1"/>
      <c r="AF1392" s="1" t="e">
        <f t="shared" si="311"/>
        <v>#REF!</v>
      </c>
      <c r="AG1392" s="1"/>
      <c r="AH1392" s="1"/>
      <c r="AI1392" s="1"/>
      <c r="AJ1392" s="1"/>
      <c r="AK1392" s="1"/>
      <c r="AL1392" s="1"/>
      <c r="AM1392" s="1"/>
    </row>
    <row r="1393" spans="27:39" x14ac:dyDescent="0.2">
      <c r="AA1393" s="1"/>
      <c r="AB1393" s="1"/>
      <c r="AC1393" s="1"/>
      <c r="AD1393" s="1"/>
      <c r="AE1393" s="1"/>
      <c r="AF1393" s="1" t="e">
        <f t="shared" si="311"/>
        <v>#REF!</v>
      </c>
      <c r="AG1393" s="1"/>
      <c r="AH1393" s="1"/>
      <c r="AI1393" s="1"/>
      <c r="AJ1393" s="1"/>
      <c r="AK1393" s="1"/>
      <c r="AL1393" s="1"/>
      <c r="AM1393" s="1"/>
    </row>
    <row r="1394" spans="27:39" x14ac:dyDescent="0.2">
      <c r="AA1394" s="1"/>
      <c r="AB1394" s="1"/>
      <c r="AC1394" s="1"/>
      <c r="AD1394" s="1"/>
      <c r="AE1394" s="1"/>
      <c r="AF1394" s="1" t="e">
        <f t="shared" si="311"/>
        <v>#REF!</v>
      </c>
      <c r="AG1394" s="1"/>
      <c r="AH1394" s="1"/>
      <c r="AI1394" s="1"/>
      <c r="AJ1394" s="1"/>
      <c r="AK1394" s="1"/>
      <c r="AL1394" s="1"/>
      <c r="AM1394" s="1"/>
    </row>
    <row r="1395" spans="27:39" x14ac:dyDescent="0.2">
      <c r="AA1395" s="1"/>
      <c r="AB1395" s="1"/>
      <c r="AC1395" s="1"/>
      <c r="AD1395" s="1"/>
      <c r="AE1395" s="1"/>
      <c r="AF1395" s="1" t="e">
        <f t="shared" si="311"/>
        <v>#REF!</v>
      </c>
      <c r="AG1395" s="1"/>
      <c r="AH1395" s="1"/>
      <c r="AI1395" s="1"/>
      <c r="AJ1395" s="1"/>
      <c r="AK1395" s="1"/>
      <c r="AL1395" s="1"/>
      <c r="AM1395" s="1"/>
    </row>
    <row r="1396" spans="27:39" x14ac:dyDescent="0.2">
      <c r="AA1396" s="1"/>
      <c r="AB1396" s="1"/>
      <c r="AC1396" s="1"/>
      <c r="AD1396" s="1"/>
      <c r="AE1396" s="1"/>
      <c r="AF1396" s="1" t="e">
        <f t="shared" si="311"/>
        <v>#REF!</v>
      </c>
      <c r="AG1396" s="1"/>
      <c r="AH1396" s="1"/>
      <c r="AI1396" s="1"/>
      <c r="AJ1396" s="1"/>
      <c r="AK1396" s="1"/>
      <c r="AL1396" s="1"/>
      <c r="AM1396" s="1"/>
    </row>
    <row r="1397" spans="27:39" x14ac:dyDescent="0.2">
      <c r="AA1397" s="1"/>
      <c r="AB1397" s="1"/>
      <c r="AC1397" s="1"/>
      <c r="AD1397" s="1"/>
      <c r="AE1397" s="1"/>
      <c r="AF1397" s="1" t="e">
        <f t="shared" si="311"/>
        <v>#REF!</v>
      </c>
      <c r="AG1397" s="1"/>
      <c r="AH1397" s="1"/>
      <c r="AI1397" s="1"/>
      <c r="AJ1397" s="1"/>
      <c r="AK1397" s="1"/>
      <c r="AL1397" s="1"/>
      <c r="AM1397" s="1"/>
    </row>
    <row r="1398" spans="27:39" x14ac:dyDescent="0.2">
      <c r="AA1398" s="1"/>
      <c r="AB1398" s="1"/>
      <c r="AC1398" s="1"/>
      <c r="AD1398" s="1"/>
      <c r="AE1398" s="1"/>
      <c r="AF1398" s="1" t="e">
        <f t="shared" si="311"/>
        <v>#REF!</v>
      </c>
      <c r="AG1398" s="1"/>
      <c r="AH1398" s="1"/>
      <c r="AI1398" s="1"/>
      <c r="AJ1398" s="1"/>
      <c r="AK1398" s="1"/>
      <c r="AL1398" s="1"/>
      <c r="AM1398" s="1"/>
    </row>
    <row r="1399" spans="27:39" x14ac:dyDescent="0.2">
      <c r="AA1399" s="1"/>
      <c r="AB1399" s="1"/>
      <c r="AC1399" s="1"/>
      <c r="AD1399" s="1"/>
      <c r="AE1399" s="1"/>
      <c r="AF1399" s="1" t="e">
        <f t="shared" si="311"/>
        <v>#REF!</v>
      </c>
      <c r="AG1399" s="1"/>
      <c r="AH1399" s="1"/>
      <c r="AI1399" s="1"/>
      <c r="AJ1399" s="1"/>
      <c r="AK1399" s="1"/>
      <c r="AL1399" s="1"/>
      <c r="AM1399" s="1"/>
    </row>
    <row r="1400" spans="27:39" x14ac:dyDescent="0.2">
      <c r="AA1400" s="1"/>
      <c r="AB1400" s="1"/>
      <c r="AC1400" s="1"/>
      <c r="AD1400" s="1"/>
      <c r="AE1400" s="1"/>
      <c r="AF1400" s="1" t="e">
        <f t="shared" si="311"/>
        <v>#REF!</v>
      </c>
      <c r="AG1400" s="1"/>
      <c r="AH1400" s="1"/>
      <c r="AI1400" s="1"/>
      <c r="AJ1400" s="1"/>
      <c r="AK1400" s="1"/>
      <c r="AL1400" s="1"/>
      <c r="AM1400" s="1"/>
    </row>
    <row r="1401" spans="27:39" x14ac:dyDescent="0.2">
      <c r="AA1401" s="1"/>
      <c r="AB1401" s="1"/>
      <c r="AC1401" s="1"/>
      <c r="AD1401" s="1"/>
      <c r="AE1401" s="1"/>
      <c r="AF1401" s="1" t="e">
        <f t="shared" si="311"/>
        <v>#REF!</v>
      </c>
      <c r="AG1401" s="1"/>
      <c r="AH1401" s="1"/>
      <c r="AI1401" s="1"/>
      <c r="AJ1401" s="1"/>
      <c r="AK1401" s="1"/>
      <c r="AL1401" s="1"/>
      <c r="AM1401" s="1"/>
    </row>
    <row r="1402" spans="27:39" x14ac:dyDescent="0.2">
      <c r="AA1402" s="1"/>
      <c r="AB1402" s="1"/>
      <c r="AC1402" s="1"/>
      <c r="AD1402" s="1"/>
      <c r="AE1402" s="1"/>
      <c r="AF1402" s="1" t="e">
        <f t="shared" si="311"/>
        <v>#REF!</v>
      </c>
      <c r="AG1402" s="1"/>
      <c r="AH1402" s="1"/>
      <c r="AI1402" s="1"/>
      <c r="AJ1402" s="1"/>
      <c r="AK1402" s="1"/>
      <c r="AL1402" s="1"/>
      <c r="AM1402" s="1"/>
    </row>
    <row r="1403" spans="27:39" x14ac:dyDescent="0.2">
      <c r="AA1403" s="1"/>
      <c r="AB1403" s="1"/>
      <c r="AC1403" s="1"/>
      <c r="AD1403" s="1"/>
      <c r="AE1403" s="1"/>
      <c r="AF1403" s="1" t="e">
        <f t="shared" si="311"/>
        <v>#REF!</v>
      </c>
      <c r="AG1403" s="1"/>
      <c r="AH1403" s="1"/>
      <c r="AI1403" s="1"/>
      <c r="AJ1403" s="1"/>
      <c r="AK1403" s="1"/>
      <c r="AL1403" s="1"/>
      <c r="AM1403" s="1"/>
    </row>
    <row r="1404" spans="27:39" x14ac:dyDescent="0.2">
      <c r="AA1404" s="1"/>
      <c r="AB1404" s="1"/>
      <c r="AC1404" s="1"/>
      <c r="AD1404" s="1"/>
      <c r="AE1404" s="1"/>
      <c r="AF1404" s="1" t="e">
        <f t="shared" si="311"/>
        <v>#REF!</v>
      </c>
      <c r="AG1404" s="1"/>
      <c r="AH1404" s="1"/>
      <c r="AI1404" s="1"/>
      <c r="AJ1404" s="1"/>
      <c r="AK1404" s="1"/>
      <c r="AL1404" s="1"/>
      <c r="AM1404" s="1"/>
    </row>
    <row r="1405" spans="27:39" x14ac:dyDescent="0.2">
      <c r="AA1405" s="1"/>
      <c r="AB1405" s="1"/>
      <c r="AC1405" s="1"/>
      <c r="AD1405" s="1"/>
      <c r="AE1405" s="1"/>
      <c r="AF1405" s="1" t="e">
        <f t="shared" si="311"/>
        <v>#REF!</v>
      </c>
      <c r="AG1405" s="1"/>
      <c r="AH1405" s="1"/>
      <c r="AI1405" s="1"/>
      <c r="AJ1405" s="1"/>
      <c r="AK1405" s="1"/>
      <c r="AL1405" s="1"/>
      <c r="AM1405" s="1"/>
    </row>
    <row r="1406" spans="27:39" x14ac:dyDescent="0.2">
      <c r="AA1406" s="1"/>
      <c r="AB1406" s="1"/>
      <c r="AC1406" s="1"/>
      <c r="AD1406" s="1"/>
      <c r="AE1406" s="1"/>
      <c r="AF1406" s="1" t="e">
        <f t="shared" si="311"/>
        <v>#REF!</v>
      </c>
      <c r="AG1406" s="1"/>
      <c r="AH1406" s="1"/>
      <c r="AI1406" s="1"/>
      <c r="AJ1406" s="1"/>
      <c r="AK1406" s="1"/>
      <c r="AL1406" s="1"/>
      <c r="AM1406" s="1"/>
    </row>
    <row r="1407" spans="27:39" x14ac:dyDescent="0.2">
      <c r="AA1407" s="1"/>
      <c r="AB1407" s="1"/>
      <c r="AC1407" s="1"/>
      <c r="AD1407" s="1"/>
      <c r="AE1407" s="1"/>
      <c r="AF1407" s="1" t="e">
        <f t="shared" si="311"/>
        <v>#REF!</v>
      </c>
      <c r="AG1407" s="1"/>
      <c r="AH1407" s="1"/>
      <c r="AI1407" s="1"/>
      <c r="AJ1407" s="1"/>
      <c r="AK1407" s="1"/>
      <c r="AL1407" s="1"/>
      <c r="AM1407" s="1"/>
    </row>
    <row r="1408" spans="27:39" x14ac:dyDescent="0.2">
      <c r="AA1408" s="1"/>
      <c r="AB1408" s="1"/>
      <c r="AC1408" s="1"/>
      <c r="AD1408" s="1"/>
      <c r="AE1408" s="1"/>
      <c r="AF1408" s="1" t="e">
        <f t="shared" si="311"/>
        <v>#REF!</v>
      </c>
      <c r="AG1408" s="1"/>
      <c r="AH1408" s="1"/>
      <c r="AI1408" s="1"/>
      <c r="AJ1408" s="1"/>
      <c r="AK1408" s="1"/>
      <c r="AL1408" s="1"/>
      <c r="AM1408" s="1"/>
    </row>
    <row r="1409" spans="27:39" x14ac:dyDescent="0.2">
      <c r="AA1409" s="1"/>
      <c r="AB1409" s="1"/>
      <c r="AC1409" s="1"/>
      <c r="AD1409" s="1"/>
      <c r="AE1409" s="1"/>
      <c r="AF1409" s="1" t="e">
        <f t="shared" si="311"/>
        <v>#REF!</v>
      </c>
      <c r="AG1409" s="1"/>
      <c r="AH1409" s="1"/>
      <c r="AI1409" s="1"/>
      <c r="AJ1409" s="1"/>
      <c r="AK1409" s="1"/>
      <c r="AL1409" s="1"/>
      <c r="AM1409" s="1"/>
    </row>
    <row r="1410" spans="27:39" x14ac:dyDescent="0.2">
      <c r="AA1410" s="1"/>
      <c r="AB1410" s="1"/>
      <c r="AC1410" s="1"/>
      <c r="AD1410" s="1"/>
      <c r="AE1410" s="1"/>
      <c r="AF1410" s="1" t="e">
        <f t="shared" si="311"/>
        <v>#REF!</v>
      </c>
      <c r="AG1410" s="1"/>
      <c r="AH1410" s="1"/>
      <c r="AI1410" s="1"/>
      <c r="AJ1410" s="1"/>
      <c r="AK1410" s="1"/>
      <c r="AL1410" s="1"/>
      <c r="AM1410" s="1"/>
    </row>
    <row r="1411" spans="27:39" x14ac:dyDescent="0.2">
      <c r="AA1411" s="1"/>
      <c r="AB1411" s="1"/>
      <c r="AC1411" s="1"/>
      <c r="AD1411" s="1"/>
      <c r="AE1411" s="1"/>
      <c r="AF1411" s="1" t="e">
        <f t="shared" si="311"/>
        <v>#REF!</v>
      </c>
      <c r="AG1411" s="1"/>
      <c r="AH1411" s="1"/>
      <c r="AI1411" s="1"/>
      <c r="AJ1411" s="1"/>
      <c r="AK1411" s="1"/>
      <c r="AL1411" s="1"/>
      <c r="AM1411" s="1"/>
    </row>
    <row r="1412" spans="27:39" x14ac:dyDescent="0.2">
      <c r="AA1412" s="1"/>
      <c r="AB1412" s="1"/>
      <c r="AC1412" s="1"/>
      <c r="AD1412" s="1"/>
      <c r="AE1412" s="1"/>
      <c r="AF1412" s="1" t="e">
        <f t="shared" si="311"/>
        <v>#REF!</v>
      </c>
      <c r="AG1412" s="1"/>
      <c r="AH1412" s="1"/>
      <c r="AI1412" s="1"/>
      <c r="AJ1412" s="1"/>
      <c r="AK1412" s="1"/>
      <c r="AL1412" s="1"/>
      <c r="AM1412" s="1"/>
    </row>
    <row r="1413" spans="27:39" x14ac:dyDescent="0.2">
      <c r="AA1413" s="1"/>
      <c r="AB1413" s="1"/>
      <c r="AC1413" s="1"/>
      <c r="AD1413" s="1"/>
      <c r="AE1413" s="1"/>
      <c r="AF1413" s="1" t="e">
        <f t="shared" si="311"/>
        <v>#REF!</v>
      </c>
      <c r="AG1413" s="1"/>
      <c r="AH1413" s="1"/>
      <c r="AI1413" s="1"/>
      <c r="AJ1413" s="1"/>
      <c r="AK1413" s="1"/>
      <c r="AL1413" s="1"/>
      <c r="AM1413" s="1"/>
    </row>
    <row r="1414" spans="27:39" x14ac:dyDescent="0.2">
      <c r="AA1414" s="1"/>
      <c r="AB1414" s="1"/>
      <c r="AC1414" s="1"/>
      <c r="AD1414" s="1"/>
      <c r="AE1414" s="1"/>
      <c r="AF1414" s="1" t="e">
        <f t="shared" si="311"/>
        <v>#REF!</v>
      </c>
      <c r="AG1414" s="1"/>
      <c r="AH1414" s="1"/>
      <c r="AI1414" s="1"/>
      <c r="AJ1414" s="1"/>
      <c r="AK1414" s="1"/>
      <c r="AL1414" s="1"/>
      <c r="AM1414" s="1"/>
    </row>
    <row r="1415" spans="27:39" x14ac:dyDescent="0.2">
      <c r="AA1415" s="1"/>
      <c r="AB1415" s="1"/>
      <c r="AC1415" s="1"/>
      <c r="AD1415" s="1"/>
      <c r="AE1415" s="1"/>
      <c r="AF1415" s="1" t="e">
        <f t="shared" si="311"/>
        <v>#REF!</v>
      </c>
      <c r="AG1415" s="1"/>
      <c r="AH1415" s="1"/>
      <c r="AI1415" s="1"/>
      <c r="AJ1415" s="1"/>
      <c r="AK1415" s="1"/>
      <c r="AL1415" s="1"/>
      <c r="AM1415" s="1"/>
    </row>
  </sheetData>
  <mergeCells count="22">
    <mergeCell ref="C211:U212"/>
    <mergeCell ref="A157:B157"/>
    <mergeCell ref="A171:B171"/>
    <mergeCell ref="A185:B185"/>
    <mergeCell ref="G3:O3"/>
    <mergeCell ref="A123:B123"/>
    <mergeCell ref="A99:B99"/>
    <mergeCell ref="C4:E4"/>
    <mergeCell ref="A5:B5"/>
    <mergeCell ref="Q4:S4"/>
    <mergeCell ref="A91:B91"/>
    <mergeCell ref="A134:B134"/>
    <mergeCell ref="A61:B61"/>
    <mergeCell ref="A77:B77"/>
    <mergeCell ref="A111:B111"/>
    <mergeCell ref="A7:B7"/>
    <mergeCell ref="A21:B21"/>
    <mergeCell ref="A47:B47"/>
    <mergeCell ref="U4:X4"/>
    <mergeCell ref="J4:L4"/>
    <mergeCell ref="M4:O4"/>
    <mergeCell ref="G4:I4"/>
  </mergeCells>
  <phoneticPr fontId="2" type="noConversion"/>
  <dataValidations disablePrompts="1" count="1">
    <dataValidation type="list" allowBlank="1" showInputMessage="1" showErrorMessage="1" sqref="X3" xr:uid="{00000000-0002-0000-0300-000000000000}">
      <formula1>$Y$1:$Y$9</formula1>
    </dataValidation>
  </dataValidations>
  <hyperlinks>
    <hyperlink ref="X77" r:id="rId1" display="Excess PE  Spaces Policy" xr:uid="{72ACE71B-CDC0-4008-9B34-73176DA3DCFB}"/>
    <hyperlink ref="X99" r:id="rId2" xr:uid="{FB6A90BF-8FD2-4B24-9E18-DDD0030C73D6}"/>
    <hyperlink ref="X12" r:id="rId3" display="https://www.massschoolbuildings.org/sites/default/files/edit-contentfiles/Documents/SLI/Current-Science Lab Protypical Plans 10_2_17.pdf" xr:uid="{C2D6F822-DA9D-4233-A0E4-403A26462F48}"/>
    <hyperlink ref="U4:X4" r:id="rId4" display="https://www.massschoolbuildings.org/index.php/building/Ed_Facility_Planning" xr:uid="{68D375FA-4067-4276-B488-4EDD6D417E04}"/>
    <hyperlink ref="X7" r:id="rId5" xr:uid="{C5B2F956-5CBB-468E-B7A3-10B32C515C24}"/>
    <hyperlink ref="X62" r:id="rId6" xr:uid="{CB4088C5-2617-4DC6-9311-F5D7F68BE6D0}"/>
  </hyperlinks>
  <printOptions horizontalCentered="1"/>
  <pageMargins left="0.25" right="0.25" top="0.5" bottom="0.5" header="0.25" footer="0.25"/>
  <pageSetup paperSize="3" scale="54" fitToHeight="0" pageOrder="overThenDown" orientation="landscape" r:id="rId7"/>
  <headerFooter scaleWithDoc="0" alignWithMargins="0">
    <oddHeader>&amp;R&amp;"-,Regular"&amp;8&amp;K000000Revised June 2023</oddHeader>
    <oddFooter>&amp;L&amp;8
&amp;C&amp;"-,Regular"&amp;8&amp;A&amp;R&amp;"-,Regular"&amp;8&amp;P</oddFooter>
  </headerFooter>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1BA5-6E39-42C5-ADF1-B5B6BB4F776B}">
  <sheetPr>
    <tabColor theme="3" tint="-0.249977111117893"/>
    <pageSetUpPr fitToPage="1"/>
  </sheetPr>
  <dimension ref="A1:AE264"/>
  <sheetViews>
    <sheetView view="pageBreakPreview" zoomScaleNormal="70" zoomScaleSheetLayoutView="100" workbookViewId="0">
      <selection activeCell="B4" sqref="B4"/>
    </sheetView>
  </sheetViews>
  <sheetFormatPr defaultColWidth="9.140625" defaultRowHeight="11.25" x14ac:dyDescent="0.2"/>
  <cols>
    <col min="1" max="1" width="2.85546875" style="180" customWidth="1"/>
    <col min="2" max="2" width="40.85546875" style="15" customWidth="1"/>
    <col min="3" max="5" width="8.85546875" style="15" customWidth="1"/>
    <col min="6" max="6" width="2.85546875" style="15" customWidth="1"/>
    <col min="7" max="7" width="8.85546875" style="6" customWidth="1"/>
    <col min="8" max="8" width="8.85546875" style="15" customWidth="1"/>
    <col min="9" max="9" width="8.85546875" style="6" customWidth="1"/>
    <col min="10" max="15" width="8.85546875" style="15" customWidth="1"/>
    <col min="16" max="16" width="2.85546875" style="15" customWidth="1"/>
    <col min="17" max="19" width="8.85546875" style="15" customWidth="1"/>
    <col min="20" max="20" width="2.85546875" style="15" customWidth="1"/>
    <col min="21" max="23" width="8.85546875" style="15" customWidth="1"/>
    <col min="24" max="24" width="40.85546875" style="135" customWidth="1"/>
    <col min="25" max="25" width="8.5703125" style="15" customWidth="1"/>
    <col min="26" max="29" width="8" style="15" customWidth="1"/>
    <col min="30" max="16384" width="9.140625" style="15"/>
  </cols>
  <sheetData>
    <row r="1" spans="1:27" ht="15.75" x14ac:dyDescent="0.2">
      <c r="A1" s="4" t="s">
        <v>183</v>
      </c>
      <c r="B1" s="4"/>
      <c r="C1" s="4"/>
      <c r="D1" s="4"/>
      <c r="E1" s="4"/>
      <c r="F1" s="4"/>
      <c r="G1" s="4"/>
      <c r="H1" s="4"/>
      <c r="I1" s="4"/>
      <c r="J1" s="4"/>
      <c r="K1" s="4"/>
      <c r="L1" s="4"/>
      <c r="M1" s="4"/>
      <c r="N1" s="4"/>
      <c r="O1" s="4"/>
      <c r="P1" s="4"/>
      <c r="Q1" s="4"/>
      <c r="R1" s="4"/>
      <c r="S1" s="4"/>
      <c r="T1" s="4"/>
      <c r="U1" s="4"/>
      <c r="V1" s="4"/>
      <c r="W1" s="4"/>
      <c r="X1" s="423"/>
      <c r="Y1" s="6" t="s">
        <v>1</v>
      </c>
    </row>
    <row r="2" spans="1:27" ht="12" thickBot="1" x14ac:dyDescent="0.25">
      <c r="A2" s="9"/>
      <c r="B2" s="9"/>
      <c r="C2" s="9"/>
      <c r="D2" s="9"/>
      <c r="E2" s="9"/>
      <c r="F2" s="9"/>
      <c r="G2" s="9"/>
      <c r="H2" s="9"/>
      <c r="I2" s="9"/>
      <c r="J2" s="9"/>
      <c r="K2" s="9"/>
      <c r="L2" s="9"/>
      <c r="M2" s="9"/>
      <c r="N2" s="9"/>
      <c r="O2" s="9"/>
      <c r="P2" s="9"/>
      <c r="Q2" s="9"/>
      <c r="R2" s="9"/>
      <c r="S2" s="9"/>
      <c r="T2" s="9"/>
      <c r="U2" s="9"/>
      <c r="V2" s="9"/>
      <c r="W2" s="9"/>
      <c r="X2" s="15"/>
      <c r="Y2" s="6" t="s">
        <v>2</v>
      </c>
    </row>
    <row r="3" spans="1:27" ht="24.75" customHeight="1" thickBot="1" x14ac:dyDescent="0.25">
      <c r="B3" s="11"/>
      <c r="G3" s="786" t="s">
        <v>3</v>
      </c>
      <c r="H3" s="787"/>
      <c r="I3" s="787"/>
      <c r="J3" s="787"/>
      <c r="K3" s="787"/>
      <c r="L3" s="787"/>
      <c r="M3" s="787"/>
      <c r="N3" s="787"/>
      <c r="O3" s="788"/>
      <c r="P3" s="13"/>
      <c r="Q3" s="13"/>
      <c r="R3" s="13"/>
      <c r="S3" s="13"/>
      <c r="U3" s="12"/>
      <c r="V3" s="14" t="s">
        <v>4</v>
      </c>
      <c r="W3" s="735" t="s">
        <v>5</v>
      </c>
      <c r="X3" s="135" t="s">
        <v>1</v>
      </c>
      <c r="Y3" s="6" t="s">
        <v>6</v>
      </c>
    </row>
    <row r="4" spans="1:27" ht="34.5" customHeight="1" thickBot="1" x14ac:dyDescent="0.25">
      <c r="A4" s="195"/>
      <c r="B4" s="760" t="s">
        <v>7</v>
      </c>
      <c r="C4" s="816" t="s">
        <v>8</v>
      </c>
      <c r="D4" s="817"/>
      <c r="E4" s="818"/>
      <c r="G4" s="794" t="s">
        <v>9</v>
      </c>
      <c r="H4" s="795"/>
      <c r="I4" s="796"/>
      <c r="J4" s="794" t="s">
        <v>10</v>
      </c>
      <c r="K4" s="795"/>
      <c r="L4" s="796"/>
      <c r="M4" s="794" t="s">
        <v>11</v>
      </c>
      <c r="N4" s="795"/>
      <c r="O4" s="796"/>
      <c r="P4" s="388"/>
      <c r="Q4" s="794" t="s">
        <v>12</v>
      </c>
      <c r="R4" s="795"/>
      <c r="S4" s="796"/>
      <c r="T4" s="388"/>
      <c r="U4" s="789" t="s">
        <v>252</v>
      </c>
      <c r="V4" s="790"/>
      <c r="W4" s="790"/>
      <c r="X4" s="791"/>
      <c r="Y4" s="6" t="s">
        <v>13</v>
      </c>
      <c r="AA4" s="203"/>
    </row>
    <row r="5" spans="1:27" s="203" customFormat="1" ht="44.25" customHeight="1" thickBot="1" x14ac:dyDescent="0.25">
      <c r="A5" s="799" t="s">
        <v>14</v>
      </c>
      <c r="B5" s="800"/>
      <c r="C5" s="199" t="s">
        <v>172</v>
      </c>
      <c r="D5" s="200" t="s">
        <v>322</v>
      </c>
      <c r="E5" s="202" t="s">
        <v>15</v>
      </c>
      <c r="G5" s="199" t="s">
        <v>172</v>
      </c>
      <c r="H5" s="200" t="s">
        <v>322</v>
      </c>
      <c r="I5" s="202" t="s">
        <v>15</v>
      </c>
      <c r="J5" s="199" t="s">
        <v>172</v>
      </c>
      <c r="K5" s="200" t="s">
        <v>322</v>
      </c>
      <c r="L5" s="202" t="s">
        <v>15</v>
      </c>
      <c r="M5" s="199" t="s">
        <v>172</v>
      </c>
      <c r="N5" s="200" t="s">
        <v>322</v>
      </c>
      <c r="O5" s="202" t="s">
        <v>15</v>
      </c>
      <c r="P5" s="716"/>
      <c r="Q5" s="723" t="s">
        <v>172</v>
      </c>
      <c r="R5" s="200" t="s">
        <v>322</v>
      </c>
      <c r="S5" s="722" t="s">
        <v>15</v>
      </c>
      <c r="U5" s="199" t="s">
        <v>172</v>
      </c>
      <c r="V5" s="200" t="s">
        <v>322</v>
      </c>
      <c r="W5" s="202" t="s">
        <v>15</v>
      </c>
      <c r="X5" s="202" t="s">
        <v>179</v>
      </c>
      <c r="Y5" s="6" t="s">
        <v>16</v>
      </c>
    </row>
    <row r="6" spans="1:27" ht="12" customHeight="1" x14ac:dyDescent="0.2">
      <c r="A6" s="424"/>
      <c r="B6" s="389"/>
      <c r="C6" s="21"/>
      <c r="D6" s="553"/>
      <c r="E6" s="23"/>
      <c r="G6" s="21"/>
      <c r="H6" s="22"/>
      <c r="I6" s="23"/>
      <c r="J6" s="21"/>
      <c r="K6" s="22"/>
      <c r="L6" s="23"/>
      <c r="M6" s="21"/>
      <c r="N6" s="22"/>
      <c r="O6" s="23"/>
      <c r="P6" s="6"/>
      <c r="Q6" s="21"/>
      <c r="R6" s="22"/>
      <c r="S6" s="23"/>
      <c r="U6" s="21"/>
      <c r="V6" s="22"/>
      <c r="W6" s="23"/>
      <c r="X6" s="27"/>
      <c r="Y6" s="6" t="s">
        <v>17</v>
      </c>
      <c r="Z6" s="423"/>
    </row>
    <row r="7" spans="1:27" s="145" customFormat="1" ht="18" customHeight="1" x14ac:dyDescent="0.2">
      <c r="A7" s="807" t="s">
        <v>238</v>
      </c>
      <c r="B7" s="814"/>
      <c r="C7" s="561"/>
      <c r="D7" s="559"/>
      <c r="E7" s="215">
        <f>SUM(E8:E20)</f>
        <v>0</v>
      </c>
      <c r="F7" s="15"/>
      <c r="G7" s="561"/>
      <c r="H7" s="558"/>
      <c r="I7" s="215">
        <f>SUM(I8:I20)</f>
        <v>0</v>
      </c>
      <c r="J7" s="561"/>
      <c r="K7" s="558"/>
      <c r="L7" s="215">
        <f>SUM(L8:L20)</f>
        <v>0</v>
      </c>
      <c r="M7" s="561"/>
      <c r="N7" s="558"/>
      <c r="O7" s="215">
        <f>SUM(O8:O20)</f>
        <v>0</v>
      </c>
      <c r="P7" s="29"/>
      <c r="Q7" s="561"/>
      <c r="R7" s="558"/>
      <c r="S7" s="215" t="e">
        <f>O7-W7</f>
        <v>#DIV/0!</v>
      </c>
      <c r="T7" s="15"/>
      <c r="U7" s="561"/>
      <c r="V7" s="558"/>
      <c r="W7" s="215" t="e">
        <f>SUM(W8:W20)</f>
        <v>#DIV/0!</v>
      </c>
      <c r="X7" s="761" t="s">
        <v>293</v>
      </c>
      <c r="Y7" s="144" t="s">
        <v>19</v>
      </c>
      <c r="Z7" s="425"/>
    </row>
    <row r="8" spans="1:27" s="37" customFormat="1" ht="12" customHeight="1" x14ac:dyDescent="0.2">
      <c r="A8" s="508" t="s">
        <v>24</v>
      </c>
      <c r="B8" s="67"/>
      <c r="C8" s="426"/>
      <c r="D8" s="427"/>
      <c r="E8" s="35"/>
      <c r="F8" s="6"/>
      <c r="G8" s="426"/>
      <c r="H8" s="427"/>
      <c r="I8" s="35"/>
      <c r="J8" s="426"/>
      <c r="K8" s="427"/>
      <c r="L8" s="35"/>
      <c r="M8" s="426"/>
      <c r="N8" s="427"/>
      <c r="O8" s="35"/>
      <c r="P8" s="6"/>
      <c r="Q8" s="426"/>
      <c r="R8" s="427"/>
      <c r="S8" s="35"/>
      <c r="T8" s="6"/>
      <c r="U8" s="426"/>
      <c r="V8" s="427"/>
      <c r="W8" s="428"/>
      <c r="X8" s="429"/>
      <c r="Y8" s="36" t="s">
        <v>20</v>
      </c>
      <c r="Z8" s="36"/>
      <c r="AA8" s="36"/>
    </row>
    <row r="9" spans="1:27" ht="12" customHeight="1" x14ac:dyDescent="0.2">
      <c r="A9" s="369"/>
      <c r="B9" s="89" t="s">
        <v>111</v>
      </c>
      <c r="C9" s="93"/>
      <c r="D9" s="94"/>
      <c r="E9" s="90">
        <f t="shared" ref="E9:E15" si="0">C9*D9</f>
        <v>0</v>
      </c>
      <c r="G9" s="93"/>
      <c r="H9" s="94"/>
      <c r="I9" s="90">
        <f t="shared" ref="I9:I15" si="1">G9*H9</f>
        <v>0</v>
      </c>
      <c r="J9" s="93"/>
      <c r="K9" s="94"/>
      <c r="L9" s="90">
        <f t="shared" ref="L9:L15" si="2">J9*K9</f>
        <v>0</v>
      </c>
      <c r="M9" s="93">
        <f t="shared" ref="M9:O15" si="3">G9+J9</f>
        <v>0</v>
      </c>
      <c r="N9" s="94">
        <f t="shared" si="3"/>
        <v>0</v>
      </c>
      <c r="O9" s="90">
        <f t="shared" si="3"/>
        <v>0</v>
      </c>
      <c r="P9" s="6"/>
      <c r="Q9" s="93">
        <f t="shared" ref="Q9:S15" si="4">M9-U9</f>
        <v>-900</v>
      </c>
      <c r="R9" s="94" t="e">
        <f t="shared" si="4"/>
        <v>#DIV/0!</v>
      </c>
      <c r="S9" s="90" t="e">
        <f t="shared" si="4"/>
        <v>#DIV/0!</v>
      </c>
      <c r="U9" s="93">
        <v>900</v>
      </c>
      <c r="V9" s="94" t="e">
        <f>IF(ROUNDUP(W225/23/0.85,0)-V12-V48-V63&lt;0,1,ROUNDUP(W225/23/0.85,0)-V12-V48-V63)</f>
        <v>#DIV/0!</v>
      </c>
      <c r="W9" s="392" t="e">
        <f t="shared" ref="W9:W14" si="5">V9*U9</f>
        <v>#DIV/0!</v>
      </c>
      <c r="X9" s="98" t="s">
        <v>180</v>
      </c>
      <c r="Y9" s="6" t="s">
        <v>21</v>
      </c>
      <c r="Z9" s="423"/>
    </row>
    <row r="10" spans="1:27" ht="12" customHeight="1" x14ac:dyDescent="0.2">
      <c r="A10" s="369"/>
      <c r="B10" s="89" t="s">
        <v>112</v>
      </c>
      <c r="C10" s="93"/>
      <c r="D10" s="94"/>
      <c r="E10" s="50">
        <f t="shared" si="0"/>
        <v>0</v>
      </c>
      <c r="G10" s="93"/>
      <c r="H10" s="94"/>
      <c r="I10" s="50">
        <f t="shared" si="1"/>
        <v>0</v>
      </c>
      <c r="J10" s="93"/>
      <c r="K10" s="94"/>
      <c r="L10" s="50">
        <f t="shared" si="2"/>
        <v>0</v>
      </c>
      <c r="M10" s="93">
        <f t="shared" si="3"/>
        <v>0</v>
      </c>
      <c r="N10" s="94">
        <f t="shared" si="3"/>
        <v>0</v>
      </c>
      <c r="O10" s="90">
        <f t="shared" si="3"/>
        <v>0</v>
      </c>
      <c r="P10" s="6"/>
      <c r="Q10" s="51">
        <f t="shared" si="4"/>
        <v>-100</v>
      </c>
      <c r="R10" s="52" t="e">
        <f t="shared" si="4"/>
        <v>#DIV/0!</v>
      </c>
      <c r="S10" s="50" t="e">
        <f t="shared" si="4"/>
        <v>#DIV/0!</v>
      </c>
      <c r="U10" s="93">
        <v>100</v>
      </c>
      <c r="V10" s="94" t="e">
        <f>V9</f>
        <v>#DIV/0!</v>
      </c>
      <c r="W10" s="392" t="e">
        <f t="shared" si="5"/>
        <v>#DIV/0!</v>
      </c>
      <c r="X10" s="98"/>
      <c r="Z10" s="423"/>
    </row>
    <row r="11" spans="1:27" ht="12" customHeight="1" x14ac:dyDescent="0.2">
      <c r="A11" s="369"/>
      <c r="B11" s="89" t="s">
        <v>113</v>
      </c>
      <c r="C11" s="51"/>
      <c r="D11" s="52"/>
      <c r="E11" s="50">
        <f t="shared" si="0"/>
        <v>0</v>
      </c>
      <c r="G11" s="51"/>
      <c r="H11" s="52"/>
      <c r="I11" s="50">
        <f t="shared" si="1"/>
        <v>0</v>
      </c>
      <c r="J11" s="51"/>
      <c r="K11" s="52"/>
      <c r="L11" s="50">
        <f t="shared" si="2"/>
        <v>0</v>
      </c>
      <c r="M11" s="93">
        <f t="shared" si="3"/>
        <v>0</v>
      </c>
      <c r="N11" s="94">
        <f t="shared" si="3"/>
        <v>0</v>
      </c>
      <c r="O11" s="90">
        <f t="shared" si="3"/>
        <v>0</v>
      </c>
      <c r="P11" s="6"/>
      <c r="Q11" s="51">
        <f t="shared" si="4"/>
        <v>-500</v>
      </c>
      <c r="R11" s="52" t="e">
        <f t="shared" si="4"/>
        <v>#DIV/0!</v>
      </c>
      <c r="S11" s="50" t="e">
        <f t="shared" si="4"/>
        <v>#DIV/0!</v>
      </c>
      <c r="U11" s="51">
        <v>500</v>
      </c>
      <c r="V11" s="52" t="e">
        <f>ROUNDUP(W225/500,0)</f>
        <v>#DIV/0!</v>
      </c>
      <c r="W11" s="392" t="e">
        <f t="shared" si="5"/>
        <v>#DIV/0!</v>
      </c>
      <c r="X11" s="85"/>
      <c r="Z11" s="423"/>
    </row>
    <row r="12" spans="1:27" ht="36" customHeight="1" x14ac:dyDescent="0.2">
      <c r="A12" s="369"/>
      <c r="B12" s="89" t="s">
        <v>114</v>
      </c>
      <c r="C12" s="51"/>
      <c r="D12" s="52"/>
      <c r="E12" s="50">
        <f t="shared" si="0"/>
        <v>0</v>
      </c>
      <c r="G12" s="51"/>
      <c r="H12" s="52"/>
      <c r="I12" s="50">
        <f t="shared" si="1"/>
        <v>0</v>
      </c>
      <c r="J12" s="51"/>
      <c r="K12" s="52"/>
      <c r="L12" s="50">
        <f t="shared" si="2"/>
        <v>0</v>
      </c>
      <c r="M12" s="93">
        <f t="shared" si="3"/>
        <v>0</v>
      </c>
      <c r="N12" s="94">
        <f t="shared" si="3"/>
        <v>0</v>
      </c>
      <c r="O12" s="90">
        <f t="shared" si="3"/>
        <v>0</v>
      </c>
      <c r="P12" s="6"/>
      <c r="Q12" s="51">
        <f t="shared" si="4"/>
        <v>-1440</v>
      </c>
      <c r="R12" s="52" t="e">
        <f t="shared" si="4"/>
        <v>#DIV/0!</v>
      </c>
      <c r="S12" s="50" t="e">
        <f t="shared" si="4"/>
        <v>#DIV/0!</v>
      </c>
      <c r="U12" s="51">
        <v>1440</v>
      </c>
      <c r="V12" s="52" t="e">
        <f>ROUNDUP((($W$225/23/0.85))*(5/30),0)</f>
        <v>#DIV/0!</v>
      </c>
      <c r="W12" s="392" t="e">
        <f t="shared" si="5"/>
        <v>#DIV/0!</v>
      </c>
      <c r="X12" s="739" t="s">
        <v>294</v>
      </c>
      <c r="Y12" s="82"/>
      <c r="Z12" s="423"/>
    </row>
    <row r="13" spans="1:27" ht="12" customHeight="1" x14ac:dyDescent="0.2">
      <c r="A13" s="369"/>
      <c r="B13" s="89" t="s">
        <v>103</v>
      </c>
      <c r="C13" s="51"/>
      <c r="D13" s="52"/>
      <c r="E13" s="50">
        <f t="shared" si="0"/>
        <v>0</v>
      </c>
      <c r="G13" s="51"/>
      <c r="H13" s="52"/>
      <c r="I13" s="50">
        <f t="shared" si="1"/>
        <v>0</v>
      </c>
      <c r="J13" s="51"/>
      <c r="K13" s="52"/>
      <c r="L13" s="50">
        <f t="shared" si="2"/>
        <v>0</v>
      </c>
      <c r="M13" s="93">
        <f t="shared" si="3"/>
        <v>0</v>
      </c>
      <c r="N13" s="94">
        <f t="shared" si="3"/>
        <v>0</v>
      </c>
      <c r="O13" s="90">
        <f t="shared" si="3"/>
        <v>0</v>
      </c>
      <c r="P13" s="6"/>
      <c r="Q13" s="51">
        <f t="shared" si="4"/>
        <v>-200</v>
      </c>
      <c r="R13" s="52" t="e">
        <f t="shared" si="4"/>
        <v>#DIV/0!</v>
      </c>
      <c r="S13" s="50" t="e">
        <f t="shared" si="4"/>
        <v>#DIV/0!</v>
      </c>
      <c r="U13" s="51">
        <v>200</v>
      </c>
      <c r="V13" s="52" t="e">
        <f>V12</f>
        <v>#DIV/0!</v>
      </c>
      <c r="W13" s="392" t="e">
        <f t="shared" si="5"/>
        <v>#DIV/0!</v>
      </c>
      <c r="X13" s="245" t="s">
        <v>176</v>
      </c>
      <c r="Z13" s="423"/>
    </row>
    <row r="14" spans="1:27" ht="12" customHeight="1" x14ac:dyDescent="0.2">
      <c r="A14" s="75"/>
      <c r="B14" s="76" t="s">
        <v>273</v>
      </c>
      <c r="C14" s="244"/>
      <c r="D14" s="268"/>
      <c r="E14" s="50">
        <f t="shared" si="0"/>
        <v>0</v>
      </c>
      <c r="G14" s="244"/>
      <c r="H14" s="268"/>
      <c r="I14" s="50">
        <f t="shared" si="1"/>
        <v>0</v>
      </c>
      <c r="J14" s="244"/>
      <c r="K14" s="268"/>
      <c r="L14" s="50">
        <f t="shared" si="2"/>
        <v>0</v>
      </c>
      <c r="M14" s="93">
        <f t="shared" si="3"/>
        <v>0</v>
      </c>
      <c r="N14" s="94">
        <f t="shared" si="3"/>
        <v>0</v>
      </c>
      <c r="O14" s="90">
        <f t="shared" si="3"/>
        <v>0</v>
      </c>
      <c r="P14" s="6"/>
      <c r="Q14" s="51">
        <f t="shared" si="4"/>
        <v>-200</v>
      </c>
      <c r="R14" s="52">
        <f t="shared" si="4"/>
        <v>-1</v>
      </c>
      <c r="S14" s="50">
        <f t="shared" si="4"/>
        <v>-200</v>
      </c>
      <c r="U14" s="244">
        <v>200</v>
      </c>
      <c r="V14" s="268">
        <v>1</v>
      </c>
      <c r="W14" s="430">
        <f t="shared" si="5"/>
        <v>200</v>
      </c>
      <c r="X14" s="492" t="s">
        <v>181</v>
      </c>
      <c r="Z14" s="423"/>
    </row>
    <row r="15" spans="1:27" s="46" customFormat="1" ht="12" customHeight="1" x14ac:dyDescent="0.2">
      <c r="A15" s="57"/>
      <c r="B15" s="699" t="s">
        <v>22</v>
      </c>
      <c r="C15" s="42"/>
      <c r="D15" s="43"/>
      <c r="E15" s="40">
        <f t="shared" si="0"/>
        <v>0</v>
      </c>
      <c r="F15" s="6"/>
      <c r="G15" s="42"/>
      <c r="H15" s="43"/>
      <c r="I15" s="40">
        <f t="shared" si="1"/>
        <v>0</v>
      </c>
      <c r="J15" s="42"/>
      <c r="K15" s="43"/>
      <c r="L15" s="40">
        <f t="shared" si="2"/>
        <v>0</v>
      </c>
      <c r="M15" s="42">
        <f t="shared" si="3"/>
        <v>0</v>
      </c>
      <c r="N15" s="43">
        <f t="shared" si="3"/>
        <v>0</v>
      </c>
      <c r="O15" s="40">
        <f t="shared" si="3"/>
        <v>0</v>
      </c>
      <c r="P15" s="6"/>
      <c r="Q15" s="42">
        <f t="shared" si="4"/>
        <v>0</v>
      </c>
      <c r="R15" s="43">
        <f t="shared" si="4"/>
        <v>0</v>
      </c>
      <c r="S15" s="40">
        <f t="shared" si="4"/>
        <v>0</v>
      </c>
      <c r="T15" s="6"/>
      <c r="U15" s="42"/>
      <c r="V15" s="58"/>
      <c r="W15" s="44"/>
      <c r="X15" s="756"/>
      <c r="Y15" s="45"/>
      <c r="Z15" s="45"/>
      <c r="AA15" s="45"/>
    </row>
    <row r="16" spans="1:27" s="46" customFormat="1" ht="12" customHeight="1" x14ac:dyDescent="0.2">
      <c r="A16" s="57"/>
      <c r="B16" s="699" t="s">
        <v>22</v>
      </c>
      <c r="C16" s="42"/>
      <c r="D16" s="43"/>
      <c r="E16" s="40">
        <f t="shared" ref="E16" si="6">C16*D16</f>
        <v>0</v>
      </c>
      <c r="F16" s="6"/>
      <c r="G16" s="42"/>
      <c r="H16" s="43"/>
      <c r="I16" s="40">
        <f t="shared" ref="I16" si="7">G16*H16</f>
        <v>0</v>
      </c>
      <c r="J16" s="42"/>
      <c r="K16" s="43"/>
      <c r="L16" s="40">
        <f t="shared" ref="L16" si="8">J16*K16</f>
        <v>0</v>
      </c>
      <c r="M16" s="42">
        <f t="shared" ref="M16" si="9">G16+J16</f>
        <v>0</v>
      </c>
      <c r="N16" s="43">
        <f t="shared" ref="N16" si="10">H16+K16</f>
        <v>0</v>
      </c>
      <c r="O16" s="40">
        <f t="shared" ref="O16" si="11">I16+L16</f>
        <v>0</v>
      </c>
      <c r="P16" s="6"/>
      <c r="Q16" s="42">
        <f t="shared" ref="Q16" si="12">M16-U16</f>
        <v>0</v>
      </c>
      <c r="R16" s="43">
        <f t="shared" ref="R16" si="13">N16-V16</f>
        <v>0</v>
      </c>
      <c r="S16" s="40">
        <f t="shared" ref="S16" si="14">O16-W16</f>
        <v>0</v>
      </c>
      <c r="T16" s="6"/>
      <c r="U16" s="42"/>
      <c r="V16" s="58"/>
      <c r="W16" s="44"/>
      <c r="X16" s="756"/>
      <c r="Y16" s="45"/>
      <c r="Z16" s="45"/>
      <c r="AA16" s="45"/>
    </row>
    <row r="17" spans="1:27" s="46" customFormat="1" ht="12" customHeight="1" x14ac:dyDescent="0.2">
      <c r="A17" s="57"/>
      <c r="B17" s="699" t="s">
        <v>22</v>
      </c>
      <c r="C17" s="42"/>
      <c r="D17" s="43"/>
      <c r="E17" s="40">
        <f t="shared" ref="E17" si="15">C17*D17</f>
        <v>0</v>
      </c>
      <c r="F17" s="6"/>
      <c r="G17" s="42"/>
      <c r="H17" s="43"/>
      <c r="I17" s="40">
        <f t="shared" ref="I17" si="16">G17*H17</f>
        <v>0</v>
      </c>
      <c r="J17" s="42"/>
      <c r="K17" s="43"/>
      <c r="L17" s="40">
        <f t="shared" ref="L17" si="17">J17*K17</f>
        <v>0</v>
      </c>
      <c r="M17" s="42">
        <f t="shared" ref="M17" si="18">G17+J17</f>
        <v>0</v>
      </c>
      <c r="N17" s="43">
        <f t="shared" ref="N17" si="19">H17+K17</f>
        <v>0</v>
      </c>
      <c r="O17" s="40">
        <f t="shared" ref="O17" si="20">I17+L17</f>
        <v>0</v>
      </c>
      <c r="P17" s="6"/>
      <c r="Q17" s="42">
        <f t="shared" ref="Q17" si="21">M17-U17</f>
        <v>0</v>
      </c>
      <c r="R17" s="43">
        <f t="shared" ref="R17" si="22">N17-V17</f>
        <v>0</v>
      </c>
      <c r="S17" s="40">
        <f t="shared" ref="S17" si="23">O17-W17</f>
        <v>0</v>
      </c>
      <c r="T17" s="6"/>
      <c r="U17" s="42"/>
      <c r="V17" s="58"/>
      <c r="W17" s="44"/>
      <c r="X17" s="756"/>
      <c r="Y17" s="45"/>
      <c r="Z17" s="45"/>
      <c r="AA17" s="45"/>
    </row>
    <row r="18" spans="1:27" s="46" customFormat="1" ht="12" customHeight="1" x14ac:dyDescent="0.2">
      <c r="A18" s="57"/>
      <c r="B18" s="699" t="s">
        <v>22</v>
      </c>
      <c r="C18" s="42"/>
      <c r="D18" s="43"/>
      <c r="E18" s="40">
        <f t="shared" ref="E18" si="24">C18*D18</f>
        <v>0</v>
      </c>
      <c r="F18" s="6"/>
      <c r="G18" s="42"/>
      <c r="H18" s="43"/>
      <c r="I18" s="40">
        <f t="shared" ref="I18" si="25">G18*H18</f>
        <v>0</v>
      </c>
      <c r="J18" s="42"/>
      <c r="K18" s="43"/>
      <c r="L18" s="40">
        <f t="shared" ref="L18" si="26">J18*K18</f>
        <v>0</v>
      </c>
      <c r="M18" s="42">
        <f t="shared" ref="M18" si="27">G18+J18</f>
        <v>0</v>
      </c>
      <c r="N18" s="43">
        <f t="shared" ref="N18" si="28">H18+K18</f>
        <v>0</v>
      </c>
      <c r="O18" s="40">
        <f t="shared" ref="O18" si="29">I18+L18</f>
        <v>0</v>
      </c>
      <c r="P18" s="6"/>
      <c r="Q18" s="42">
        <f t="shared" ref="Q18" si="30">M18-U18</f>
        <v>0</v>
      </c>
      <c r="R18" s="43">
        <f t="shared" ref="R18" si="31">N18-V18</f>
        <v>0</v>
      </c>
      <c r="S18" s="40">
        <f t="shared" ref="S18" si="32">O18-W18</f>
        <v>0</v>
      </c>
      <c r="T18" s="6"/>
      <c r="U18" s="42"/>
      <c r="V18" s="58"/>
      <c r="W18" s="44"/>
      <c r="X18" s="756"/>
      <c r="Y18" s="45"/>
      <c r="Z18" s="45"/>
      <c r="AA18" s="45"/>
    </row>
    <row r="19" spans="1:27" s="46" customFormat="1" ht="12" customHeight="1" x14ac:dyDescent="0.2">
      <c r="A19" s="57"/>
      <c r="B19" s="699" t="s">
        <v>22</v>
      </c>
      <c r="C19" s="42"/>
      <c r="D19" s="43"/>
      <c r="E19" s="40">
        <f t="shared" ref="E19" si="33">C19*D19</f>
        <v>0</v>
      </c>
      <c r="F19" s="6"/>
      <c r="G19" s="42"/>
      <c r="H19" s="43"/>
      <c r="I19" s="40">
        <f t="shared" ref="I19" si="34">G19*H19</f>
        <v>0</v>
      </c>
      <c r="J19" s="42"/>
      <c r="K19" s="43"/>
      <c r="L19" s="40">
        <f t="shared" ref="L19" si="35">J19*K19</f>
        <v>0</v>
      </c>
      <c r="M19" s="42">
        <f t="shared" ref="M19" si="36">G19+J19</f>
        <v>0</v>
      </c>
      <c r="N19" s="43">
        <f t="shared" ref="N19" si="37">H19+K19</f>
        <v>0</v>
      </c>
      <c r="O19" s="40">
        <f t="shared" ref="O19" si="38">I19+L19</f>
        <v>0</v>
      </c>
      <c r="P19" s="6"/>
      <c r="Q19" s="42">
        <f t="shared" ref="Q19" si="39">M19-U19</f>
        <v>0</v>
      </c>
      <c r="R19" s="43">
        <f t="shared" ref="R19" si="40">N19-V19</f>
        <v>0</v>
      </c>
      <c r="S19" s="40">
        <f t="shared" ref="S19" si="41">O19-W19</f>
        <v>0</v>
      </c>
      <c r="T19" s="6"/>
      <c r="U19" s="42"/>
      <c r="V19" s="58"/>
      <c r="W19" s="44"/>
      <c r="X19" s="756"/>
      <c r="Y19" s="45"/>
      <c r="Z19" s="45"/>
      <c r="AA19" s="45"/>
    </row>
    <row r="20" spans="1:27" ht="12" customHeight="1" x14ac:dyDescent="0.2">
      <c r="A20" s="265"/>
      <c r="B20" s="60"/>
      <c r="C20" s="24"/>
      <c r="D20" s="62"/>
      <c r="E20" s="61"/>
      <c r="G20" s="24"/>
      <c r="H20" s="62"/>
      <c r="I20" s="61"/>
      <c r="J20" s="24"/>
      <c r="K20" s="62"/>
      <c r="L20" s="61"/>
      <c r="M20" s="24"/>
      <c r="N20" s="62"/>
      <c r="O20" s="61"/>
      <c r="P20" s="6"/>
      <c r="Q20" s="269"/>
      <c r="R20" s="6"/>
      <c r="S20" s="61"/>
      <c r="U20" s="24"/>
      <c r="V20" s="62"/>
      <c r="W20" s="61"/>
      <c r="X20" s="64"/>
      <c r="Z20" s="423"/>
    </row>
    <row r="21" spans="1:27" s="145" customFormat="1" ht="18" customHeight="1" x14ac:dyDescent="0.2">
      <c r="A21" s="807" t="s">
        <v>23</v>
      </c>
      <c r="B21" s="814"/>
      <c r="C21" s="561"/>
      <c r="D21" s="559"/>
      <c r="E21" s="215">
        <f>SUM(E22:E46)</f>
        <v>0</v>
      </c>
      <c r="F21" s="15"/>
      <c r="G21" s="561"/>
      <c r="H21" s="559"/>
      <c r="I21" s="215">
        <f>SUM(I22:I46)</f>
        <v>0</v>
      </c>
      <c r="J21" s="561"/>
      <c r="K21" s="559"/>
      <c r="L21" s="215">
        <f>SUM(L22:L46)</f>
        <v>0</v>
      </c>
      <c r="M21" s="561"/>
      <c r="N21" s="559"/>
      <c r="O21" s="215">
        <f>SUM(O22:O46)</f>
        <v>0</v>
      </c>
      <c r="P21" s="29"/>
      <c r="Q21" s="561"/>
      <c r="R21" s="558"/>
      <c r="S21" s="215">
        <f>O21-W21</f>
        <v>0</v>
      </c>
      <c r="T21" s="15"/>
      <c r="U21" s="561"/>
      <c r="V21" s="559"/>
      <c r="W21" s="215">
        <f>SUM(W22:W46)</f>
        <v>0</v>
      </c>
      <c r="X21" s="762" t="s">
        <v>236</v>
      </c>
      <c r="Z21" s="425"/>
    </row>
    <row r="22" spans="1:27" s="37" customFormat="1" ht="12" customHeight="1" x14ac:dyDescent="0.2">
      <c r="A22" s="508" t="s">
        <v>24</v>
      </c>
      <c r="B22" s="67"/>
      <c r="C22" s="426"/>
      <c r="D22" s="427"/>
      <c r="E22" s="35"/>
      <c r="F22" s="6"/>
      <c r="G22" s="33"/>
      <c r="H22" s="218"/>
      <c r="I22" s="35"/>
      <c r="J22" s="33"/>
      <c r="K22" s="218"/>
      <c r="L22" s="35"/>
      <c r="M22" s="33"/>
      <c r="N22" s="218"/>
      <c r="O22" s="35"/>
      <c r="P22" s="6"/>
      <c r="Q22" s="33"/>
      <c r="R22" s="218"/>
      <c r="S22" s="35"/>
      <c r="T22" s="6"/>
      <c r="U22" s="426"/>
      <c r="V22" s="427"/>
      <c r="W22" s="428"/>
      <c r="X22" s="217"/>
      <c r="Y22" s="36"/>
      <c r="Z22" s="36"/>
      <c r="AA22" s="36"/>
    </row>
    <row r="23" spans="1:27" ht="36" customHeight="1" x14ac:dyDescent="0.2">
      <c r="A23" s="68"/>
      <c r="B23" s="69" t="s">
        <v>260</v>
      </c>
      <c r="C23" s="93"/>
      <c r="D23" s="94"/>
      <c r="E23" s="90">
        <f t="shared" ref="E23:E27" si="42">C23*D23</f>
        <v>0</v>
      </c>
      <c r="G23" s="93"/>
      <c r="H23" s="94"/>
      <c r="I23" s="90">
        <f t="shared" ref="I23:I27" si="43">G23*H23</f>
        <v>0</v>
      </c>
      <c r="J23" s="93"/>
      <c r="K23" s="94"/>
      <c r="L23" s="90">
        <f t="shared" ref="L23:L27" si="44">J23*K23</f>
        <v>0</v>
      </c>
      <c r="M23" s="93">
        <f t="shared" ref="M23:O27" si="45">G23+J23</f>
        <v>0</v>
      </c>
      <c r="N23" s="94">
        <f t="shared" si="45"/>
        <v>0</v>
      </c>
      <c r="O23" s="90">
        <f t="shared" si="45"/>
        <v>0</v>
      </c>
      <c r="P23" s="6"/>
      <c r="Q23" s="93">
        <f t="shared" ref="Q23:S27" si="46">M23-U23</f>
        <v>-950</v>
      </c>
      <c r="R23" s="94">
        <f t="shared" si="46"/>
        <v>0</v>
      </c>
      <c r="S23" s="90">
        <f t="shared" si="46"/>
        <v>0</v>
      </c>
      <c r="U23" s="93">
        <v>950</v>
      </c>
      <c r="V23" s="94">
        <f>ROUNDUP(W223*0.08/12,0)</f>
        <v>0</v>
      </c>
      <c r="W23" s="155">
        <f>V23*U23</f>
        <v>0</v>
      </c>
      <c r="X23" s="290" t="s">
        <v>295</v>
      </c>
      <c r="Z23" s="423"/>
    </row>
    <row r="24" spans="1:27" ht="12" customHeight="1" x14ac:dyDescent="0.2">
      <c r="A24" s="68"/>
      <c r="B24" s="69" t="s">
        <v>261</v>
      </c>
      <c r="C24" s="51"/>
      <c r="D24" s="52"/>
      <c r="E24" s="50">
        <f t="shared" si="42"/>
        <v>0</v>
      </c>
      <c r="G24" s="51"/>
      <c r="H24" s="52"/>
      <c r="I24" s="50">
        <f t="shared" si="43"/>
        <v>0</v>
      </c>
      <c r="J24" s="51"/>
      <c r="K24" s="52"/>
      <c r="L24" s="50">
        <f t="shared" si="44"/>
        <v>0</v>
      </c>
      <c r="M24" s="93">
        <f t="shared" si="45"/>
        <v>0</v>
      </c>
      <c r="N24" s="94">
        <f t="shared" si="45"/>
        <v>0</v>
      </c>
      <c r="O24" s="90">
        <f t="shared" si="45"/>
        <v>0</v>
      </c>
      <c r="P24" s="6"/>
      <c r="Q24" s="51">
        <f t="shared" si="46"/>
        <v>-60</v>
      </c>
      <c r="R24" s="52">
        <f t="shared" si="46"/>
        <v>0</v>
      </c>
      <c r="S24" s="50">
        <f t="shared" si="46"/>
        <v>0</v>
      </c>
      <c r="U24" s="51">
        <v>60</v>
      </c>
      <c r="V24" s="52">
        <f>V23</f>
        <v>0</v>
      </c>
      <c r="W24" s="392">
        <f>V24*U24</f>
        <v>0</v>
      </c>
      <c r="X24" s="85"/>
      <c r="Z24" s="423"/>
    </row>
    <row r="25" spans="1:27" ht="12" customHeight="1" x14ac:dyDescent="0.2">
      <c r="A25" s="369"/>
      <c r="B25" s="89" t="s">
        <v>25</v>
      </c>
      <c r="C25" s="51"/>
      <c r="D25" s="52"/>
      <c r="E25" s="50">
        <f t="shared" si="42"/>
        <v>0</v>
      </c>
      <c r="G25" s="51"/>
      <c r="H25" s="52"/>
      <c r="I25" s="50">
        <f t="shared" si="43"/>
        <v>0</v>
      </c>
      <c r="J25" s="51"/>
      <c r="K25" s="52"/>
      <c r="L25" s="50">
        <f t="shared" si="44"/>
        <v>0</v>
      </c>
      <c r="M25" s="93">
        <f t="shared" si="45"/>
        <v>0</v>
      </c>
      <c r="N25" s="94">
        <f t="shared" si="45"/>
        <v>0</v>
      </c>
      <c r="O25" s="90">
        <f t="shared" si="45"/>
        <v>0</v>
      </c>
      <c r="P25" s="6"/>
      <c r="Q25" s="51">
        <f t="shared" si="46"/>
        <v>-500</v>
      </c>
      <c r="R25" s="52">
        <f t="shared" si="46"/>
        <v>0</v>
      </c>
      <c r="S25" s="50">
        <f t="shared" si="46"/>
        <v>0</v>
      </c>
      <c r="U25" s="51">
        <v>500</v>
      </c>
      <c r="V25" s="781">
        <f>2+ROUNDUP((W223-600)/400,0)</f>
        <v>0</v>
      </c>
      <c r="W25" s="392">
        <f>V25*U25</f>
        <v>0</v>
      </c>
      <c r="X25" s="85" t="s">
        <v>26</v>
      </c>
      <c r="Z25" s="423"/>
    </row>
    <row r="26" spans="1:27" ht="12" customHeight="1" x14ac:dyDescent="0.2">
      <c r="A26" s="369"/>
      <c r="B26" s="89" t="s">
        <v>116</v>
      </c>
      <c r="C26" s="51"/>
      <c r="D26" s="52"/>
      <c r="E26" s="50">
        <f t="shared" si="42"/>
        <v>0</v>
      </c>
      <c r="G26" s="51"/>
      <c r="H26" s="52"/>
      <c r="I26" s="50">
        <f t="shared" si="43"/>
        <v>0</v>
      </c>
      <c r="J26" s="51"/>
      <c r="K26" s="52"/>
      <c r="L26" s="50">
        <f t="shared" si="44"/>
        <v>0</v>
      </c>
      <c r="M26" s="93">
        <f t="shared" si="45"/>
        <v>0</v>
      </c>
      <c r="N26" s="94">
        <f t="shared" si="45"/>
        <v>0</v>
      </c>
      <c r="O26" s="90">
        <f t="shared" si="45"/>
        <v>0</v>
      </c>
      <c r="P26" s="6"/>
      <c r="Q26" s="51">
        <f t="shared" si="46"/>
        <v>-500</v>
      </c>
      <c r="R26" s="52">
        <f t="shared" si="46"/>
        <v>0</v>
      </c>
      <c r="S26" s="50">
        <f t="shared" si="46"/>
        <v>0</v>
      </c>
      <c r="U26" s="51">
        <v>500</v>
      </c>
      <c r="V26" s="52">
        <f>2+ROUNDUP(($W$223-600)/400,0)</f>
        <v>0</v>
      </c>
      <c r="W26" s="392">
        <f>V26*U26</f>
        <v>0</v>
      </c>
      <c r="X26" s="85" t="s">
        <v>26</v>
      </c>
      <c r="Z26" s="423"/>
    </row>
    <row r="27" spans="1:27" s="46" customFormat="1" ht="12" customHeight="1" x14ac:dyDescent="0.2">
      <c r="A27" s="57"/>
      <c r="B27" s="699" t="s">
        <v>22</v>
      </c>
      <c r="C27" s="42"/>
      <c r="D27" s="43"/>
      <c r="E27" s="40">
        <f t="shared" si="42"/>
        <v>0</v>
      </c>
      <c r="F27" s="6"/>
      <c r="G27" s="42"/>
      <c r="H27" s="43"/>
      <c r="I27" s="40">
        <f t="shared" si="43"/>
        <v>0</v>
      </c>
      <c r="J27" s="42"/>
      <c r="K27" s="43"/>
      <c r="L27" s="40">
        <f t="shared" si="44"/>
        <v>0</v>
      </c>
      <c r="M27" s="42">
        <f t="shared" si="45"/>
        <v>0</v>
      </c>
      <c r="N27" s="43">
        <f t="shared" si="45"/>
        <v>0</v>
      </c>
      <c r="O27" s="40">
        <f t="shared" si="45"/>
        <v>0</v>
      </c>
      <c r="P27" s="6"/>
      <c r="Q27" s="42">
        <f t="shared" si="46"/>
        <v>0</v>
      </c>
      <c r="R27" s="43">
        <f t="shared" si="46"/>
        <v>0</v>
      </c>
      <c r="S27" s="40">
        <f t="shared" si="46"/>
        <v>0</v>
      </c>
      <c r="T27" s="6"/>
      <c r="U27" s="42"/>
      <c r="V27" s="58"/>
      <c r="W27" s="44"/>
      <c r="X27" s="756"/>
      <c r="Y27" s="45"/>
      <c r="Z27" s="45"/>
      <c r="AA27" s="45"/>
    </row>
    <row r="28" spans="1:27" s="46" customFormat="1" ht="12" customHeight="1" x14ac:dyDescent="0.2">
      <c r="A28" s="57"/>
      <c r="B28" s="699" t="s">
        <v>22</v>
      </c>
      <c r="C28" s="42"/>
      <c r="D28" s="43"/>
      <c r="E28" s="40">
        <f t="shared" ref="E28" si="47">C28*D28</f>
        <v>0</v>
      </c>
      <c r="F28" s="6"/>
      <c r="G28" s="42"/>
      <c r="H28" s="43"/>
      <c r="I28" s="40">
        <f t="shared" ref="I28" si="48">G28*H28</f>
        <v>0</v>
      </c>
      <c r="J28" s="42"/>
      <c r="K28" s="43"/>
      <c r="L28" s="40">
        <f t="shared" ref="L28" si="49">J28*K28</f>
        <v>0</v>
      </c>
      <c r="M28" s="42">
        <f t="shared" ref="M28" si="50">G28+J28</f>
        <v>0</v>
      </c>
      <c r="N28" s="43">
        <f t="shared" ref="N28" si="51">H28+K28</f>
        <v>0</v>
      </c>
      <c r="O28" s="40">
        <f t="shared" ref="O28" si="52">I28+L28</f>
        <v>0</v>
      </c>
      <c r="P28" s="6"/>
      <c r="Q28" s="42">
        <f t="shared" ref="Q28" si="53">M28-U28</f>
        <v>0</v>
      </c>
      <c r="R28" s="43">
        <f t="shared" ref="R28" si="54">N28-V28</f>
        <v>0</v>
      </c>
      <c r="S28" s="40">
        <f t="shared" ref="S28" si="55">O28-W28</f>
        <v>0</v>
      </c>
      <c r="T28" s="6"/>
      <c r="U28" s="42"/>
      <c r="V28" s="58"/>
      <c r="W28" s="44"/>
      <c r="X28" s="756"/>
      <c r="Y28" s="45"/>
      <c r="Z28" s="45"/>
      <c r="AA28" s="45"/>
    </row>
    <row r="29" spans="1:27" s="46" customFormat="1" ht="12" customHeight="1" x14ac:dyDescent="0.2">
      <c r="A29" s="57"/>
      <c r="B29" s="699" t="s">
        <v>22</v>
      </c>
      <c r="C29" s="42"/>
      <c r="D29" s="43"/>
      <c r="E29" s="40">
        <f t="shared" ref="E29" si="56">C29*D29</f>
        <v>0</v>
      </c>
      <c r="F29" s="6"/>
      <c r="G29" s="42"/>
      <c r="H29" s="43"/>
      <c r="I29" s="40">
        <f t="shared" ref="I29" si="57">G29*H29</f>
        <v>0</v>
      </c>
      <c r="J29" s="42"/>
      <c r="K29" s="43"/>
      <c r="L29" s="40">
        <f t="shared" ref="L29" si="58">J29*K29</f>
        <v>0</v>
      </c>
      <c r="M29" s="42">
        <f t="shared" ref="M29" si="59">G29+J29</f>
        <v>0</v>
      </c>
      <c r="N29" s="43">
        <f t="shared" ref="N29" si="60">H29+K29</f>
        <v>0</v>
      </c>
      <c r="O29" s="40">
        <f t="shared" ref="O29" si="61">I29+L29</f>
        <v>0</v>
      </c>
      <c r="P29" s="6"/>
      <c r="Q29" s="42">
        <f t="shared" ref="Q29" si="62">M29-U29</f>
        <v>0</v>
      </c>
      <c r="R29" s="43">
        <f t="shared" ref="R29" si="63">N29-V29</f>
        <v>0</v>
      </c>
      <c r="S29" s="40">
        <f t="shared" ref="S29" si="64">O29-W29</f>
        <v>0</v>
      </c>
      <c r="T29" s="6"/>
      <c r="U29" s="42"/>
      <c r="V29" s="58"/>
      <c r="W29" s="44"/>
      <c r="X29" s="756"/>
      <c r="Y29" s="45"/>
      <c r="Z29" s="45"/>
      <c r="AA29" s="45"/>
    </row>
    <row r="30" spans="1:27" s="46" customFormat="1" ht="12" customHeight="1" x14ac:dyDescent="0.2">
      <c r="A30" s="57"/>
      <c r="B30" s="699" t="s">
        <v>22</v>
      </c>
      <c r="C30" s="42"/>
      <c r="D30" s="43"/>
      <c r="E30" s="40">
        <f t="shared" ref="E30" si="65">C30*D30</f>
        <v>0</v>
      </c>
      <c r="F30" s="6"/>
      <c r="G30" s="42"/>
      <c r="H30" s="43"/>
      <c r="I30" s="40">
        <f t="shared" ref="I30" si="66">G30*H30</f>
        <v>0</v>
      </c>
      <c r="J30" s="42"/>
      <c r="K30" s="43"/>
      <c r="L30" s="40">
        <f t="shared" ref="L30" si="67">J30*K30</f>
        <v>0</v>
      </c>
      <c r="M30" s="42">
        <f t="shared" ref="M30" si="68">G30+J30</f>
        <v>0</v>
      </c>
      <c r="N30" s="43">
        <f t="shared" ref="N30" si="69">H30+K30</f>
        <v>0</v>
      </c>
      <c r="O30" s="40">
        <f t="shared" ref="O30" si="70">I30+L30</f>
        <v>0</v>
      </c>
      <c r="P30" s="6"/>
      <c r="Q30" s="42">
        <f t="shared" ref="Q30" si="71">M30-U30</f>
        <v>0</v>
      </c>
      <c r="R30" s="43">
        <f t="shared" ref="R30" si="72">N30-V30</f>
        <v>0</v>
      </c>
      <c r="S30" s="40">
        <f t="shared" ref="S30" si="73">O30-W30</f>
        <v>0</v>
      </c>
      <c r="T30" s="6"/>
      <c r="U30" s="42"/>
      <c r="V30" s="58"/>
      <c r="W30" s="44"/>
      <c r="X30" s="756"/>
      <c r="Y30" s="45"/>
      <c r="Z30" s="45"/>
      <c r="AA30" s="45"/>
    </row>
    <row r="31" spans="1:27" s="46" customFormat="1" ht="12" customHeight="1" x14ac:dyDescent="0.2">
      <c r="A31" s="57"/>
      <c r="B31" s="699" t="s">
        <v>22</v>
      </c>
      <c r="C31" s="42"/>
      <c r="D31" s="43"/>
      <c r="E31" s="40">
        <f t="shared" ref="E31" si="74">C31*D31</f>
        <v>0</v>
      </c>
      <c r="F31" s="6"/>
      <c r="G31" s="42"/>
      <c r="H31" s="43"/>
      <c r="I31" s="40">
        <f t="shared" ref="I31" si="75">G31*H31</f>
        <v>0</v>
      </c>
      <c r="J31" s="42"/>
      <c r="K31" s="43"/>
      <c r="L31" s="40">
        <f t="shared" ref="L31" si="76">J31*K31</f>
        <v>0</v>
      </c>
      <c r="M31" s="42">
        <f t="shared" ref="M31" si="77">G31+J31</f>
        <v>0</v>
      </c>
      <c r="N31" s="43">
        <f t="shared" ref="N31" si="78">H31+K31</f>
        <v>0</v>
      </c>
      <c r="O31" s="40">
        <f t="shared" ref="O31" si="79">I31+L31</f>
        <v>0</v>
      </c>
      <c r="P31" s="6"/>
      <c r="Q31" s="42">
        <f t="shared" ref="Q31" si="80">M31-U31</f>
        <v>0</v>
      </c>
      <c r="R31" s="43">
        <f t="shared" ref="R31" si="81">N31-V31</f>
        <v>0</v>
      </c>
      <c r="S31" s="40">
        <f t="shared" ref="S31" si="82">O31-W31</f>
        <v>0</v>
      </c>
      <c r="T31" s="6"/>
      <c r="U31" s="42"/>
      <c r="V31" s="58"/>
      <c r="W31" s="44"/>
      <c r="X31" s="756"/>
      <c r="Y31" s="45"/>
      <c r="Z31" s="45"/>
      <c r="AA31" s="45"/>
    </row>
    <row r="32" spans="1:27" s="55" customFormat="1" ht="12" customHeight="1" x14ac:dyDescent="0.2">
      <c r="A32" s="75"/>
      <c r="B32" s="76"/>
      <c r="C32" s="244"/>
      <c r="D32" s="268"/>
      <c r="E32" s="267"/>
      <c r="F32" s="6"/>
      <c r="G32" s="244"/>
      <c r="H32" s="268"/>
      <c r="I32" s="267"/>
      <c r="J32" s="244"/>
      <c r="K32" s="268"/>
      <c r="L32" s="267"/>
      <c r="M32" s="244"/>
      <c r="N32" s="268"/>
      <c r="O32" s="267"/>
      <c r="P32" s="6"/>
      <c r="Q32" s="397"/>
      <c r="R32" s="398"/>
      <c r="S32" s="267"/>
      <c r="T32" s="6"/>
      <c r="U32" s="244"/>
      <c r="V32" s="399"/>
      <c r="W32" s="127"/>
      <c r="X32" s="742"/>
      <c r="Y32" s="54"/>
      <c r="Z32" s="54"/>
      <c r="AA32" s="54"/>
    </row>
    <row r="33" spans="1:27" s="80" customFormat="1" ht="12" customHeight="1" x14ac:dyDescent="0.2">
      <c r="A33" s="66"/>
      <c r="B33" s="78" t="s">
        <v>262</v>
      </c>
      <c r="C33" s="426"/>
      <c r="D33" s="427"/>
      <c r="E33" s="35"/>
      <c r="F33" s="6"/>
      <c r="G33" s="33"/>
      <c r="H33" s="218"/>
      <c r="I33" s="35"/>
      <c r="J33" s="33"/>
      <c r="K33" s="218"/>
      <c r="L33" s="35"/>
      <c r="M33" s="426"/>
      <c r="N33" s="427"/>
      <c r="O33" s="35"/>
      <c r="P33" s="6"/>
      <c r="Q33" s="33"/>
      <c r="R33" s="34"/>
      <c r="S33" s="35"/>
      <c r="T33" s="6"/>
      <c r="U33" s="426"/>
      <c r="V33" s="427"/>
      <c r="W33" s="428"/>
      <c r="X33" s="217"/>
      <c r="Y33" s="79"/>
      <c r="Z33" s="79"/>
      <c r="AA33" s="79"/>
    </row>
    <row r="34" spans="1:27" s="46" customFormat="1" ht="12" customHeight="1" x14ac:dyDescent="0.2">
      <c r="A34" s="38"/>
      <c r="B34" s="727" t="s">
        <v>22</v>
      </c>
      <c r="C34" s="223"/>
      <c r="D34" s="224"/>
      <c r="E34" s="222">
        <f t="shared" ref="E34" si="83">C34*D34</f>
        <v>0</v>
      </c>
      <c r="F34" s="6"/>
      <c r="G34" s="223"/>
      <c r="H34" s="224"/>
      <c r="I34" s="222">
        <f t="shared" ref="I34" si="84">G34*H34</f>
        <v>0</v>
      </c>
      <c r="J34" s="223"/>
      <c r="K34" s="224"/>
      <c r="L34" s="222">
        <f t="shared" ref="L34" si="85">J34*K34</f>
        <v>0</v>
      </c>
      <c r="M34" s="223">
        <f t="shared" ref="M34:O34" si="86">G34+J34</f>
        <v>0</v>
      </c>
      <c r="N34" s="224">
        <f t="shared" si="86"/>
        <v>0</v>
      </c>
      <c r="O34" s="222">
        <f t="shared" si="86"/>
        <v>0</v>
      </c>
      <c r="P34" s="6"/>
      <c r="Q34" s="223">
        <f t="shared" ref="Q34:S38" si="87">M34-U34</f>
        <v>0</v>
      </c>
      <c r="R34" s="224">
        <f t="shared" si="87"/>
        <v>0</v>
      </c>
      <c r="S34" s="222">
        <f t="shared" si="87"/>
        <v>0</v>
      </c>
      <c r="T34" s="6"/>
      <c r="U34" s="223"/>
      <c r="V34" s="393"/>
      <c r="W34" s="396"/>
      <c r="X34" s="275"/>
      <c r="Z34" s="45"/>
      <c r="AA34" s="45"/>
    </row>
    <row r="35" spans="1:27" s="46" customFormat="1" ht="12" customHeight="1" x14ac:dyDescent="0.2">
      <c r="A35" s="38"/>
      <c r="B35" s="727" t="s">
        <v>22</v>
      </c>
      <c r="C35" s="223"/>
      <c r="D35" s="224"/>
      <c r="E35" s="222">
        <f t="shared" ref="E35" si="88">C35*D35</f>
        <v>0</v>
      </c>
      <c r="F35" s="6"/>
      <c r="G35" s="223"/>
      <c r="H35" s="224"/>
      <c r="I35" s="222">
        <f t="shared" ref="I35" si="89">G35*H35</f>
        <v>0</v>
      </c>
      <c r="J35" s="223"/>
      <c r="K35" s="224"/>
      <c r="L35" s="222">
        <f t="shared" ref="L35" si="90">J35*K35</f>
        <v>0</v>
      </c>
      <c r="M35" s="223">
        <f t="shared" ref="M35" si="91">G35+J35</f>
        <v>0</v>
      </c>
      <c r="N35" s="224">
        <f t="shared" ref="N35" si="92">H35+K35</f>
        <v>0</v>
      </c>
      <c r="O35" s="222">
        <f t="shared" ref="O35" si="93">I35+L35</f>
        <v>0</v>
      </c>
      <c r="P35" s="6"/>
      <c r="Q35" s="223">
        <f t="shared" si="87"/>
        <v>0</v>
      </c>
      <c r="R35" s="224">
        <f t="shared" si="87"/>
        <v>0</v>
      </c>
      <c r="S35" s="222">
        <f t="shared" si="87"/>
        <v>0</v>
      </c>
      <c r="T35" s="6"/>
      <c r="U35" s="223"/>
      <c r="V35" s="393"/>
      <c r="W35" s="396"/>
      <c r="X35" s="275"/>
      <c r="Z35" s="45"/>
      <c r="AA35" s="45"/>
    </row>
    <row r="36" spans="1:27" s="46" customFormat="1" ht="12" customHeight="1" x14ac:dyDescent="0.2">
      <c r="A36" s="38"/>
      <c r="B36" s="727" t="s">
        <v>22</v>
      </c>
      <c r="C36" s="223"/>
      <c r="D36" s="224"/>
      <c r="E36" s="222">
        <f t="shared" ref="E36" si="94">C36*D36</f>
        <v>0</v>
      </c>
      <c r="F36" s="6"/>
      <c r="G36" s="223"/>
      <c r="H36" s="224"/>
      <c r="I36" s="222">
        <f t="shared" ref="I36" si="95">G36*H36</f>
        <v>0</v>
      </c>
      <c r="J36" s="223"/>
      <c r="K36" s="224"/>
      <c r="L36" s="222">
        <f t="shared" ref="L36" si="96">J36*K36</f>
        <v>0</v>
      </c>
      <c r="M36" s="223">
        <f t="shared" ref="M36" si="97">G36+J36</f>
        <v>0</v>
      </c>
      <c r="N36" s="224">
        <f t="shared" ref="N36" si="98">H36+K36</f>
        <v>0</v>
      </c>
      <c r="O36" s="222">
        <f t="shared" ref="O36" si="99">I36+L36</f>
        <v>0</v>
      </c>
      <c r="P36" s="6"/>
      <c r="Q36" s="223">
        <f t="shared" si="87"/>
        <v>0</v>
      </c>
      <c r="R36" s="224">
        <f t="shared" si="87"/>
        <v>0</v>
      </c>
      <c r="S36" s="222">
        <f t="shared" si="87"/>
        <v>0</v>
      </c>
      <c r="T36" s="6"/>
      <c r="U36" s="223"/>
      <c r="V36" s="393"/>
      <c r="W36" s="396"/>
      <c r="X36" s="275"/>
      <c r="Z36" s="45"/>
      <c r="AA36" s="45"/>
    </row>
    <row r="37" spans="1:27" s="46" customFormat="1" ht="12" customHeight="1" x14ac:dyDescent="0.2">
      <c r="A37" s="38"/>
      <c r="B37" s="727" t="s">
        <v>22</v>
      </c>
      <c r="C37" s="223"/>
      <c r="D37" s="224"/>
      <c r="E37" s="222">
        <f t="shared" ref="E37" si="100">C37*D37</f>
        <v>0</v>
      </c>
      <c r="F37" s="6"/>
      <c r="G37" s="223"/>
      <c r="H37" s="224"/>
      <c r="I37" s="222">
        <f t="shared" ref="I37" si="101">G37*H37</f>
        <v>0</v>
      </c>
      <c r="J37" s="223"/>
      <c r="K37" s="224"/>
      <c r="L37" s="222">
        <f t="shared" ref="L37" si="102">J37*K37</f>
        <v>0</v>
      </c>
      <c r="M37" s="223">
        <f t="shared" ref="M37" si="103">G37+J37</f>
        <v>0</v>
      </c>
      <c r="N37" s="224">
        <f t="shared" ref="N37" si="104">H37+K37</f>
        <v>0</v>
      </c>
      <c r="O37" s="222">
        <f t="shared" ref="O37" si="105">I37+L37</f>
        <v>0</v>
      </c>
      <c r="P37" s="6"/>
      <c r="Q37" s="223">
        <f t="shared" si="87"/>
        <v>0</v>
      </c>
      <c r="R37" s="224">
        <f t="shared" si="87"/>
        <v>0</v>
      </c>
      <c r="S37" s="222">
        <f t="shared" si="87"/>
        <v>0</v>
      </c>
      <c r="T37" s="6"/>
      <c r="U37" s="223"/>
      <c r="V37" s="393"/>
      <c r="W37" s="396"/>
      <c r="X37" s="275"/>
      <c r="Z37" s="45"/>
      <c r="AA37" s="45"/>
    </row>
    <row r="38" spans="1:27" s="46" customFormat="1" ht="12" customHeight="1" x14ac:dyDescent="0.2">
      <c r="A38" s="38"/>
      <c r="B38" s="727" t="s">
        <v>22</v>
      </c>
      <c r="C38" s="223"/>
      <c r="D38" s="224"/>
      <c r="E38" s="222">
        <f t="shared" ref="E38" si="106">C38*D38</f>
        <v>0</v>
      </c>
      <c r="F38" s="6"/>
      <c r="G38" s="223"/>
      <c r="H38" s="224"/>
      <c r="I38" s="222">
        <f t="shared" ref="I38" si="107">G38*H38</f>
        <v>0</v>
      </c>
      <c r="J38" s="223"/>
      <c r="K38" s="224"/>
      <c r="L38" s="222">
        <f t="shared" ref="L38" si="108">J38*K38</f>
        <v>0</v>
      </c>
      <c r="M38" s="223">
        <f t="shared" ref="M38" si="109">G38+J38</f>
        <v>0</v>
      </c>
      <c r="N38" s="224">
        <f t="shared" ref="N38" si="110">H38+K38</f>
        <v>0</v>
      </c>
      <c r="O38" s="222">
        <f t="shared" ref="O38" si="111">I38+L38</f>
        <v>0</v>
      </c>
      <c r="P38" s="6"/>
      <c r="Q38" s="223">
        <f t="shared" si="87"/>
        <v>0</v>
      </c>
      <c r="R38" s="224">
        <f t="shared" si="87"/>
        <v>0</v>
      </c>
      <c r="S38" s="222">
        <f t="shared" si="87"/>
        <v>0</v>
      </c>
      <c r="T38" s="6"/>
      <c r="U38" s="223"/>
      <c r="V38" s="393"/>
      <c r="W38" s="396"/>
      <c r="X38" s="275"/>
      <c r="Z38" s="45"/>
      <c r="AA38" s="45"/>
    </row>
    <row r="39" spans="1:27" s="55" customFormat="1" ht="12" customHeight="1" x14ac:dyDescent="0.2">
      <c r="A39" s="75"/>
      <c r="B39" s="76"/>
      <c r="C39" s="244"/>
      <c r="D39" s="268"/>
      <c r="E39" s="267"/>
      <c r="F39" s="6"/>
      <c r="G39" s="244"/>
      <c r="H39" s="268"/>
      <c r="I39" s="267"/>
      <c r="J39" s="244"/>
      <c r="K39" s="268"/>
      <c r="L39" s="267"/>
      <c r="M39" s="244"/>
      <c r="N39" s="268"/>
      <c r="O39" s="267"/>
      <c r="P39" s="6"/>
      <c r="Q39" s="397"/>
      <c r="R39" s="398"/>
      <c r="S39" s="267"/>
      <c r="T39" s="6"/>
      <c r="U39" s="244"/>
      <c r="V39" s="399"/>
      <c r="W39" s="127"/>
      <c r="X39" s="400"/>
      <c r="Z39" s="54"/>
      <c r="AA39" s="54"/>
    </row>
    <row r="40" spans="1:27" s="80" customFormat="1" ht="12" customHeight="1" x14ac:dyDescent="0.2">
      <c r="A40" s="66"/>
      <c r="B40" s="78" t="s">
        <v>263</v>
      </c>
      <c r="C40" s="426"/>
      <c r="D40" s="427"/>
      <c r="E40" s="35"/>
      <c r="F40" s="6"/>
      <c r="G40" s="426"/>
      <c r="H40" s="427"/>
      <c r="I40" s="35"/>
      <c r="J40" s="426"/>
      <c r="K40" s="427"/>
      <c r="L40" s="35"/>
      <c r="M40" s="426"/>
      <c r="N40" s="427"/>
      <c r="O40" s="35"/>
      <c r="P40" s="6"/>
      <c r="Q40" s="33"/>
      <c r="R40" s="34"/>
      <c r="S40" s="35"/>
      <c r="T40" s="6"/>
      <c r="U40" s="426"/>
      <c r="V40" s="427"/>
      <c r="W40" s="428"/>
      <c r="X40" s="217"/>
      <c r="Y40" s="79"/>
      <c r="Z40" s="79"/>
      <c r="AA40" s="79"/>
    </row>
    <row r="41" spans="1:27" s="46" customFormat="1" ht="12" customHeight="1" x14ac:dyDescent="0.2">
      <c r="A41" s="38"/>
      <c r="B41" s="727" t="s">
        <v>22</v>
      </c>
      <c r="C41" s="223"/>
      <c r="D41" s="224"/>
      <c r="E41" s="222">
        <f t="shared" ref="E41" si="112">C41*D41</f>
        <v>0</v>
      </c>
      <c r="F41" s="6"/>
      <c r="G41" s="223"/>
      <c r="H41" s="224"/>
      <c r="I41" s="222">
        <f t="shared" ref="I41" si="113">G41*H41</f>
        <v>0</v>
      </c>
      <c r="J41" s="223"/>
      <c r="K41" s="224"/>
      <c r="L41" s="222">
        <f t="shared" ref="L41" si="114">J41*K41</f>
        <v>0</v>
      </c>
      <c r="M41" s="223">
        <f t="shared" ref="M41:O41" si="115">G41+J41</f>
        <v>0</v>
      </c>
      <c r="N41" s="224">
        <f t="shared" si="115"/>
        <v>0</v>
      </c>
      <c r="O41" s="222">
        <f t="shared" si="115"/>
        <v>0</v>
      </c>
      <c r="P41" s="6"/>
      <c r="Q41" s="223">
        <f t="shared" ref="Q41:S45" si="116">M41-U41</f>
        <v>0</v>
      </c>
      <c r="R41" s="224">
        <f t="shared" si="116"/>
        <v>0</v>
      </c>
      <c r="S41" s="222">
        <f t="shared" si="116"/>
        <v>0</v>
      </c>
      <c r="T41" s="6"/>
      <c r="U41" s="223"/>
      <c r="V41" s="393"/>
      <c r="W41" s="396"/>
      <c r="X41" s="275"/>
      <c r="Z41" s="45"/>
      <c r="AA41" s="45"/>
    </row>
    <row r="42" spans="1:27" s="46" customFormat="1" ht="12" customHeight="1" x14ac:dyDescent="0.2">
      <c r="A42" s="38"/>
      <c r="B42" s="727" t="s">
        <v>22</v>
      </c>
      <c r="C42" s="223"/>
      <c r="D42" s="224"/>
      <c r="E42" s="222">
        <f t="shared" ref="E42" si="117">C42*D42</f>
        <v>0</v>
      </c>
      <c r="F42" s="6"/>
      <c r="G42" s="223"/>
      <c r="H42" s="224"/>
      <c r="I42" s="222">
        <f t="shared" ref="I42" si="118">G42*H42</f>
        <v>0</v>
      </c>
      <c r="J42" s="223"/>
      <c r="K42" s="224"/>
      <c r="L42" s="222">
        <f t="shared" ref="L42" si="119">J42*K42</f>
        <v>0</v>
      </c>
      <c r="M42" s="223">
        <f t="shared" ref="M42" si="120">G42+J42</f>
        <v>0</v>
      </c>
      <c r="N42" s="224">
        <f t="shared" ref="N42" si="121">H42+K42</f>
        <v>0</v>
      </c>
      <c r="O42" s="222">
        <f t="shared" ref="O42" si="122">I42+L42</f>
        <v>0</v>
      </c>
      <c r="P42" s="6"/>
      <c r="Q42" s="223">
        <f t="shared" si="116"/>
        <v>0</v>
      </c>
      <c r="R42" s="224">
        <f t="shared" si="116"/>
        <v>0</v>
      </c>
      <c r="S42" s="222">
        <f t="shared" si="116"/>
        <v>0</v>
      </c>
      <c r="T42" s="6"/>
      <c r="U42" s="223"/>
      <c r="V42" s="393"/>
      <c r="W42" s="396"/>
      <c r="X42" s="275"/>
      <c r="Z42" s="45"/>
      <c r="AA42" s="45"/>
    </row>
    <row r="43" spans="1:27" s="46" customFormat="1" ht="12" customHeight="1" x14ac:dyDescent="0.2">
      <c r="A43" s="38"/>
      <c r="B43" s="727" t="s">
        <v>22</v>
      </c>
      <c r="C43" s="223"/>
      <c r="D43" s="224"/>
      <c r="E43" s="222">
        <f t="shared" ref="E43" si="123">C43*D43</f>
        <v>0</v>
      </c>
      <c r="F43" s="6"/>
      <c r="G43" s="223"/>
      <c r="H43" s="224"/>
      <c r="I43" s="222">
        <f t="shared" ref="I43" si="124">G43*H43</f>
        <v>0</v>
      </c>
      <c r="J43" s="223"/>
      <c r="K43" s="224"/>
      <c r="L43" s="222">
        <f t="shared" ref="L43" si="125">J43*K43</f>
        <v>0</v>
      </c>
      <c r="M43" s="223">
        <f t="shared" ref="M43" si="126">G43+J43</f>
        <v>0</v>
      </c>
      <c r="N43" s="224">
        <f t="shared" ref="N43" si="127">H43+K43</f>
        <v>0</v>
      </c>
      <c r="O43" s="222">
        <f t="shared" ref="O43" si="128">I43+L43</f>
        <v>0</v>
      </c>
      <c r="P43" s="6"/>
      <c r="Q43" s="223">
        <f t="shared" si="116"/>
        <v>0</v>
      </c>
      <c r="R43" s="224">
        <f t="shared" si="116"/>
        <v>0</v>
      </c>
      <c r="S43" s="222">
        <f t="shared" si="116"/>
        <v>0</v>
      </c>
      <c r="T43" s="6"/>
      <c r="U43" s="223"/>
      <c r="V43" s="393"/>
      <c r="W43" s="396"/>
      <c r="X43" s="275"/>
      <c r="Z43" s="45"/>
      <c r="AA43" s="45"/>
    </row>
    <row r="44" spans="1:27" s="46" customFormat="1" ht="12" customHeight="1" x14ac:dyDescent="0.2">
      <c r="A44" s="38"/>
      <c r="B44" s="727" t="s">
        <v>22</v>
      </c>
      <c r="C44" s="223"/>
      <c r="D44" s="224"/>
      <c r="E44" s="222">
        <f t="shared" ref="E44" si="129">C44*D44</f>
        <v>0</v>
      </c>
      <c r="F44" s="6"/>
      <c r="G44" s="223"/>
      <c r="H44" s="224"/>
      <c r="I44" s="222">
        <f t="shared" ref="I44" si="130">G44*H44</f>
        <v>0</v>
      </c>
      <c r="J44" s="223"/>
      <c r="K44" s="224"/>
      <c r="L44" s="222">
        <f t="shared" ref="L44" si="131">J44*K44</f>
        <v>0</v>
      </c>
      <c r="M44" s="223">
        <f t="shared" ref="M44" si="132">G44+J44</f>
        <v>0</v>
      </c>
      <c r="N44" s="224">
        <f t="shared" ref="N44" si="133">H44+K44</f>
        <v>0</v>
      </c>
      <c r="O44" s="222">
        <f t="shared" ref="O44" si="134">I44+L44</f>
        <v>0</v>
      </c>
      <c r="P44" s="6"/>
      <c r="Q44" s="223">
        <f t="shared" si="116"/>
        <v>0</v>
      </c>
      <c r="R44" s="224">
        <f t="shared" si="116"/>
        <v>0</v>
      </c>
      <c r="S44" s="222">
        <f t="shared" si="116"/>
        <v>0</v>
      </c>
      <c r="T44" s="6"/>
      <c r="U44" s="223"/>
      <c r="V44" s="393"/>
      <c r="W44" s="396"/>
      <c r="X44" s="275"/>
      <c r="Z44" s="45"/>
      <c r="AA44" s="45"/>
    </row>
    <row r="45" spans="1:27" s="46" customFormat="1" ht="12" customHeight="1" x14ac:dyDescent="0.2">
      <c r="A45" s="38"/>
      <c r="B45" s="727" t="s">
        <v>22</v>
      </c>
      <c r="C45" s="223"/>
      <c r="D45" s="224"/>
      <c r="E45" s="222">
        <f t="shared" ref="E45" si="135">C45*D45</f>
        <v>0</v>
      </c>
      <c r="F45" s="6"/>
      <c r="G45" s="223"/>
      <c r="H45" s="224"/>
      <c r="I45" s="222">
        <f t="shared" ref="I45" si="136">G45*H45</f>
        <v>0</v>
      </c>
      <c r="J45" s="223"/>
      <c r="K45" s="224"/>
      <c r="L45" s="222">
        <f t="shared" ref="L45" si="137">J45*K45</f>
        <v>0</v>
      </c>
      <c r="M45" s="223">
        <f t="shared" ref="M45" si="138">G45+J45</f>
        <v>0</v>
      </c>
      <c r="N45" s="224">
        <f t="shared" ref="N45" si="139">H45+K45</f>
        <v>0</v>
      </c>
      <c r="O45" s="222">
        <f t="shared" ref="O45" si="140">I45+L45</f>
        <v>0</v>
      </c>
      <c r="P45" s="6"/>
      <c r="Q45" s="223">
        <f t="shared" si="116"/>
        <v>0</v>
      </c>
      <c r="R45" s="224">
        <f t="shared" si="116"/>
        <v>0</v>
      </c>
      <c r="S45" s="222">
        <f t="shared" si="116"/>
        <v>0</v>
      </c>
      <c r="T45" s="6"/>
      <c r="U45" s="223"/>
      <c r="V45" s="393"/>
      <c r="W45" s="396"/>
      <c r="X45" s="275"/>
      <c r="Z45" s="45"/>
      <c r="AA45" s="45"/>
    </row>
    <row r="46" spans="1:27" ht="12" customHeight="1" x14ac:dyDescent="0.2">
      <c r="A46" s="265"/>
      <c r="B46" s="60"/>
      <c r="C46" s="244"/>
      <c r="D46" s="268"/>
      <c r="E46" s="267"/>
      <c r="G46" s="244"/>
      <c r="H46" s="268"/>
      <c r="I46" s="267"/>
      <c r="J46" s="244"/>
      <c r="K46" s="268"/>
      <c r="L46" s="267"/>
      <c r="M46" s="244"/>
      <c r="N46" s="268"/>
      <c r="O46" s="267"/>
      <c r="P46" s="6"/>
      <c r="Q46" s="269"/>
      <c r="R46" s="6"/>
      <c r="S46" s="61"/>
      <c r="U46" s="244"/>
      <c r="V46" s="268"/>
      <c r="W46" s="267"/>
      <c r="X46" s="245"/>
      <c r="Z46" s="423"/>
    </row>
    <row r="47" spans="1:27" s="145" customFormat="1" ht="18" customHeight="1" x14ac:dyDescent="0.2">
      <c r="A47" s="792" t="s">
        <v>27</v>
      </c>
      <c r="B47" s="815"/>
      <c r="C47" s="556"/>
      <c r="D47" s="559"/>
      <c r="E47" s="28">
        <f>SUM(E48:E60)</f>
        <v>0</v>
      </c>
      <c r="F47" s="15"/>
      <c r="G47" s="556"/>
      <c r="H47" s="558"/>
      <c r="I47" s="28">
        <f>SUM(I48:I60)</f>
        <v>0</v>
      </c>
      <c r="J47" s="556"/>
      <c r="K47" s="558"/>
      <c r="L47" s="28">
        <f>SUM(L48:L60)</f>
        <v>0</v>
      </c>
      <c r="M47" s="556"/>
      <c r="N47" s="558"/>
      <c r="O47" s="28">
        <f>SUM(O48:O60)</f>
        <v>0</v>
      </c>
      <c r="P47" s="29"/>
      <c r="Q47" s="556"/>
      <c r="R47" s="558"/>
      <c r="S47" s="28" t="e">
        <f t="shared" ref="S47:S55" si="141">O47-W47</f>
        <v>#DIV/0!</v>
      </c>
      <c r="T47" s="15"/>
      <c r="U47" s="556"/>
      <c r="V47" s="558"/>
      <c r="W47" s="28" t="e">
        <f>SUM(W48:W60)</f>
        <v>#DIV/0!</v>
      </c>
      <c r="X47" s="391" t="s">
        <v>154</v>
      </c>
      <c r="Z47" s="425"/>
    </row>
    <row r="48" spans="1:27" ht="12" customHeight="1" x14ac:dyDescent="0.2">
      <c r="A48" s="369"/>
      <c r="B48" s="89" t="s">
        <v>28</v>
      </c>
      <c r="C48" s="93"/>
      <c r="D48" s="94"/>
      <c r="E48" s="50">
        <f t="shared" ref="E48:E55" si="142">C48*D48</f>
        <v>0</v>
      </c>
      <c r="G48" s="93"/>
      <c r="H48" s="94"/>
      <c r="I48" s="50">
        <f t="shared" ref="I48:I55" si="143">G48*H48</f>
        <v>0</v>
      </c>
      <c r="J48" s="93"/>
      <c r="K48" s="94"/>
      <c r="L48" s="50">
        <f t="shared" ref="L48:L55" si="144">J48*K48</f>
        <v>0</v>
      </c>
      <c r="M48" s="93">
        <f t="shared" ref="M48:O55" si="145">G48+J48</f>
        <v>0</v>
      </c>
      <c r="N48" s="94">
        <f t="shared" si="145"/>
        <v>0</v>
      </c>
      <c r="O48" s="90">
        <f t="shared" si="145"/>
        <v>0</v>
      </c>
      <c r="P48" s="6"/>
      <c r="Q48" s="51">
        <f t="shared" ref="Q48:R55" si="146">M48-U48</f>
        <v>-1200</v>
      </c>
      <c r="R48" s="52" t="e">
        <f t="shared" si="146"/>
        <v>#DIV/0!</v>
      </c>
      <c r="S48" s="50" t="e">
        <f t="shared" si="141"/>
        <v>#DIV/0!</v>
      </c>
      <c r="U48" s="93">
        <v>1200</v>
      </c>
      <c r="V48" s="94" t="e">
        <f>ROUNDUP((($W$225*0.25/25))*(5/30),0)</f>
        <v>#DIV/0!</v>
      </c>
      <c r="W48" s="392" t="e">
        <f t="shared" ref="W48:W54" si="147">V48*U48</f>
        <v>#DIV/0!</v>
      </c>
      <c r="X48" s="98" t="s">
        <v>286</v>
      </c>
      <c r="Y48" s="82"/>
      <c r="Z48" s="423"/>
    </row>
    <row r="49" spans="1:27" ht="12" customHeight="1" x14ac:dyDescent="0.2">
      <c r="A49" s="369"/>
      <c r="B49" s="89" t="s">
        <v>117</v>
      </c>
      <c r="C49" s="51"/>
      <c r="D49" s="52"/>
      <c r="E49" s="50">
        <f t="shared" si="142"/>
        <v>0</v>
      </c>
      <c r="G49" s="51"/>
      <c r="H49" s="52"/>
      <c r="I49" s="50">
        <f t="shared" si="143"/>
        <v>0</v>
      </c>
      <c r="J49" s="51"/>
      <c r="K49" s="52"/>
      <c r="L49" s="50">
        <f t="shared" si="144"/>
        <v>0</v>
      </c>
      <c r="M49" s="93">
        <f t="shared" si="145"/>
        <v>0</v>
      </c>
      <c r="N49" s="94">
        <f t="shared" si="145"/>
        <v>0</v>
      </c>
      <c r="O49" s="90">
        <f t="shared" si="145"/>
        <v>0</v>
      </c>
      <c r="P49" s="6"/>
      <c r="Q49" s="51">
        <f t="shared" si="146"/>
        <v>-150</v>
      </c>
      <c r="R49" s="52" t="e">
        <f t="shared" si="146"/>
        <v>#DIV/0!</v>
      </c>
      <c r="S49" s="50" t="e">
        <f t="shared" si="141"/>
        <v>#DIV/0!</v>
      </c>
      <c r="U49" s="51">
        <v>150</v>
      </c>
      <c r="V49" s="52" t="e">
        <f>V48</f>
        <v>#DIV/0!</v>
      </c>
      <c r="W49" s="392" t="e">
        <f t="shared" si="147"/>
        <v>#DIV/0!</v>
      </c>
      <c r="X49" s="85"/>
      <c r="Z49" s="423"/>
    </row>
    <row r="50" spans="1:27" ht="12" customHeight="1" x14ac:dyDescent="0.2">
      <c r="A50" s="47"/>
      <c r="B50" s="89" t="s">
        <v>118</v>
      </c>
      <c r="C50" s="51"/>
      <c r="D50" s="52"/>
      <c r="E50" s="50">
        <f t="shared" si="142"/>
        <v>0</v>
      </c>
      <c r="G50" s="51"/>
      <c r="H50" s="52"/>
      <c r="I50" s="50">
        <f t="shared" si="143"/>
        <v>0</v>
      </c>
      <c r="J50" s="51"/>
      <c r="K50" s="52"/>
      <c r="L50" s="50">
        <f t="shared" si="144"/>
        <v>0</v>
      </c>
      <c r="M50" s="93">
        <f t="shared" si="145"/>
        <v>0</v>
      </c>
      <c r="N50" s="94">
        <f t="shared" si="145"/>
        <v>0</v>
      </c>
      <c r="O50" s="90">
        <f t="shared" si="145"/>
        <v>0</v>
      </c>
      <c r="P50" s="6"/>
      <c r="Q50" s="51">
        <f t="shared" si="146"/>
        <v>-1500</v>
      </c>
      <c r="R50" s="52">
        <f t="shared" si="146"/>
        <v>-1</v>
      </c>
      <c r="S50" s="50">
        <f t="shared" si="141"/>
        <v>-1500</v>
      </c>
      <c r="U50" s="51">
        <v>1500</v>
      </c>
      <c r="V50" s="52">
        <v>1</v>
      </c>
      <c r="W50" s="392">
        <f t="shared" si="147"/>
        <v>1500</v>
      </c>
      <c r="X50" s="85" t="s">
        <v>286</v>
      </c>
      <c r="Y50" s="82"/>
      <c r="Z50" s="423"/>
    </row>
    <row r="51" spans="1:27" ht="12" customHeight="1" x14ac:dyDescent="0.2">
      <c r="A51" s="369"/>
      <c r="B51" s="89" t="s">
        <v>119</v>
      </c>
      <c r="C51" s="51"/>
      <c r="D51" s="52"/>
      <c r="E51" s="50">
        <f t="shared" si="142"/>
        <v>0</v>
      </c>
      <c r="G51" s="51"/>
      <c r="H51" s="52"/>
      <c r="I51" s="50">
        <f t="shared" si="143"/>
        <v>0</v>
      </c>
      <c r="J51" s="51"/>
      <c r="K51" s="52"/>
      <c r="L51" s="50">
        <f t="shared" si="144"/>
        <v>0</v>
      </c>
      <c r="M51" s="93">
        <f t="shared" si="145"/>
        <v>0</v>
      </c>
      <c r="N51" s="94">
        <f t="shared" si="145"/>
        <v>0</v>
      </c>
      <c r="O51" s="90">
        <f t="shared" si="145"/>
        <v>0</v>
      </c>
      <c r="P51" s="6"/>
      <c r="Q51" s="51">
        <f t="shared" si="146"/>
        <v>-1500</v>
      </c>
      <c r="R51" s="52">
        <f t="shared" si="146"/>
        <v>-1</v>
      </c>
      <c r="S51" s="50">
        <f t="shared" si="141"/>
        <v>-1500</v>
      </c>
      <c r="U51" s="51">
        <v>1500</v>
      </c>
      <c r="V51" s="52">
        <v>1</v>
      </c>
      <c r="W51" s="392">
        <f t="shared" si="147"/>
        <v>1500</v>
      </c>
      <c r="X51" s="85"/>
      <c r="Y51" s="135"/>
      <c r="Z51" s="423"/>
    </row>
    <row r="52" spans="1:27" ht="12" customHeight="1" x14ac:dyDescent="0.2">
      <c r="A52" s="369"/>
      <c r="B52" s="48" t="s">
        <v>120</v>
      </c>
      <c r="C52" s="51"/>
      <c r="D52" s="52"/>
      <c r="E52" s="50">
        <f t="shared" si="142"/>
        <v>0</v>
      </c>
      <c r="G52" s="51"/>
      <c r="H52" s="52"/>
      <c r="I52" s="50">
        <f t="shared" si="143"/>
        <v>0</v>
      </c>
      <c r="J52" s="51"/>
      <c r="K52" s="52"/>
      <c r="L52" s="50">
        <f t="shared" si="144"/>
        <v>0</v>
      </c>
      <c r="M52" s="93">
        <f t="shared" si="145"/>
        <v>0</v>
      </c>
      <c r="N52" s="94">
        <f t="shared" si="145"/>
        <v>0</v>
      </c>
      <c r="O52" s="90">
        <f t="shared" si="145"/>
        <v>0</v>
      </c>
      <c r="P52" s="6"/>
      <c r="Q52" s="51">
        <f t="shared" si="146"/>
        <v>-200</v>
      </c>
      <c r="R52" s="52">
        <f t="shared" si="146"/>
        <v>-1</v>
      </c>
      <c r="S52" s="50">
        <f t="shared" si="141"/>
        <v>-200</v>
      </c>
      <c r="U52" s="51">
        <v>200</v>
      </c>
      <c r="V52" s="52">
        <v>1</v>
      </c>
      <c r="W52" s="392">
        <f t="shared" si="147"/>
        <v>200</v>
      </c>
      <c r="X52" s="85"/>
      <c r="Z52" s="423"/>
    </row>
    <row r="53" spans="1:27" ht="12" customHeight="1" x14ac:dyDescent="0.2">
      <c r="A53" s="369"/>
      <c r="B53" s="89" t="s">
        <v>121</v>
      </c>
      <c r="C53" s="51"/>
      <c r="D53" s="52"/>
      <c r="E53" s="50">
        <f t="shared" si="142"/>
        <v>0</v>
      </c>
      <c r="G53" s="51"/>
      <c r="H53" s="52"/>
      <c r="I53" s="50">
        <f t="shared" si="143"/>
        <v>0</v>
      </c>
      <c r="J53" s="51"/>
      <c r="K53" s="52"/>
      <c r="L53" s="50">
        <f t="shared" si="144"/>
        <v>0</v>
      </c>
      <c r="M53" s="93">
        <f t="shared" si="145"/>
        <v>0</v>
      </c>
      <c r="N53" s="94">
        <f t="shared" si="145"/>
        <v>0</v>
      </c>
      <c r="O53" s="90">
        <f t="shared" si="145"/>
        <v>0</v>
      </c>
      <c r="P53" s="6"/>
      <c r="Q53" s="51">
        <f t="shared" si="146"/>
        <v>-75</v>
      </c>
      <c r="R53" s="52" t="e">
        <f t="shared" si="146"/>
        <v>#DIV/0!</v>
      </c>
      <c r="S53" s="50" t="e">
        <f t="shared" si="141"/>
        <v>#DIV/0!</v>
      </c>
      <c r="U53" s="51">
        <v>75</v>
      </c>
      <c r="V53" s="52" t="e">
        <f>IF(2+ROUNDUP((W225-600)/200,0)=-1,0,(2+ROUNDUP((W225-600)/200,0)))</f>
        <v>#DIV/0!</v>
      </c>
      <c r="W53" s="392" t="e">
        <f t="shared" si="147"/>
        <v>#DIV/0!</v>
      </c>
      <c r="X53" s="85"/>
      <c r="Z53" s="423"/>
    </row>
    <row r="54" spans="1:27" ht="12" customHeight="1" x14ac:dyDescent="0.2">
      <c r="A54" s="47"/>
      <c r="B54" s="48" t="s">
        <v>122</v>
      </c>
      <c r="C54" s="244"/>
      <c r="D54" s="268"/>
      <c r="E54" s="50">
        <f t="shared" si="142"/>
        <v>0</v>
      </c>
      <c r="G54" s="244"/>
      <c r="H54" s="268"/>
      <c r="I54" s="50">
        <f t="shared" si="143"/>
        <v>0</v>
      </c>
      <c r="J54" s="244"/>
      <c r="K54" s="268"/>
      <c r="L54" s="50">
        <f t="shared" si="144"/>
        <v>0</v>
      </c>
      <c r="M54" s="93">
        <f t="shared" si="145"/>
        <v>0</v>
      </c>
      <c r="N54" s="94">
        <f t="shared" si="145"/>
        <v>0</v>
      </c>
      <c r="O54" s="90">
        <f t="shared" si="145"/>
        <v>0</v>
      </c>
      <c r="P54" s="6"/>
      <c r="Q54" s="51">
        <f t="shared" si="146"/>
        <v>-500</v>
      </c>
      <c r="R54" s="52">
        <f t="shared" si="146"/>
        <v>-1</v>
      </c>
      <c r="S54" s="50">
        <f t="shared" si="141"/>
        <v>-500</v>
      </c>
      <c r="U54" s="244">
        <v>500</v>
      </c>
      <c r="V54" s="268">
        <v>1</v>
      </c>
      <c r="W54" s="392">
        <f t="shared" si="147"/>
        <v>500</v>
      </c>
      <c r="X54" s="245"/>
      <c r="Z54" s="423"/>
    </row>
    <row r="55" spans="1:27" s="46" customFormat="1" ht="12" customHeight="1" x14ac:dyDescent="0.2">
      <c r="A55" s="57"/>
      <c r="B55" s="699" t="s">
        <v>22</v>
      </c>
      <c r="C55" s="42"/>
      <c r="D55" s="43"/>
      <c r="E55" s="40">
        <f t="shared" si="142"/>
        <v>0</v>
      </c>
      <c r="F55" s="6"/>
      <c r="G55" s="42"/>
      <c r="H55" s="43"/>
      <c r="I55" s="40">
        <f t="shared" si="143"/>
        <v>0</v>
      </c>
      <c r="J55" s="42"/>
      <c r="K55" s="43"/>
      <c r="L55" s="40">
        <f t="shared" si="144"/>
        <v>0</v>
      </c>
      <c r="M55" s="42">
        <f t="shared" si="145"/>
        <v>0</v>
      </c>
      <c r="N55" s="43">
        <f t="shared" si="145"/>
        <v>0</v>
      </c>
      <c r="O55" s="40">
        <f t="shared" si="145"/>
        <v>0</v>
      </c>
      <c r="P55" s="6"/>
      <c r="Q55" s="42">
        <f t="shared" si="146"/>
        <v>0</v>
      </c>
      <c r="R55" s="43">
        <f t="shared" si="146"/>
        <v>0</v>
      </c>
      <c r="S55" s="40">
        <f t="shared" si="141"/>
        <v>0</v>
      </c>
      <c r="T55" s="6"/>
      <c r="U55" s="42"/>
      <c r="V55" s="58"/>
      <c r="W55" s="44"/>
      <c r="X55" s="756"/>
      <c r="Y55" s="45"/>
      <c r="Z55" s="45"/>
      <c r="AA55" s="45"/>
    </row>
    <row r="56" spans="1:27" s="46" customFormat="1" ht="12" customHeight="1" x14ac:dyDescent="0.2">
      <c r="A56" s="57"/>
      <c r="B56" s="699" t="s">
        <v>22</v>
      </c>
      <c r="C56" s="42"/>
      <c r="D56" s="43"/>
      <c r="E56" s="40">
        <f t="shared" ref="E56" si="148">C56*D56</f>
        <v>0</v>
      </c>
      <c r="F56" s="6"/>
      <c r="G56" s="42"/>
      <c r="H56" s="43"/>
      <c r="I56" s="40">
        <f t="shared" ref="I56" si="149">G56*H56</f>
        <v>0</v>
      </c>
      <c r="J56" s="42"/>
      <c r="K56" s="43"/>
      <c r="L56" s="40">
        <f t="shared" ref="L56" si="150">J56*K56</f>
        <v>0</v>
      </c>
      <c r="M56" s="42">
        <f t="shared" ref="M56" si="151">G56+J56</f>
        <v>0</v>
      </c>
      <c r="N56" s="43">
        <f t="shared" ref="N56" si="152">H56+K56</f>
        <v>0</v>
      </c>
      <c r="O56" s="40">
        <f t="shared" ref="O56" si="153">I56+L56</f>
        <v>0</v>
      </c>
      <c r="P56" s="6"/>
      <c r="Q56" s="42">
        <f t="shared" ref="Q56" si="154">M56-U56</f>
        <v>0</v>
      </c>
      <c r="R56" s="43">
        <f t="shared" ref="R56" si="155">N56-V56</f>
        <v>0</v>
      </c>
      <c r="S56" s="40">
        <f t="shared" ref="S56" si="156">O56-W56</f>
        <v>0</v>
      </c>
      <c r="T56" s="6"/>
      <c r="U56" s="42"/>
      <c r="V56" s="58"/>
      <c r="W56" s="44"/>
      <c r="X56" s="756"/>
      <c r="Y56" s="45"/>
      <c r="Z56" s="45"/>
      <c r="AA56" s="45"/>
    </row>
    <row r="57" spans="1:27" s="46" customFormat="1" ht="12" customHeight="1" x14ac:dyDescent="0.2">
      <c r="A57" s="57"/>
      <c r="B57" s="699" t="s">
        <v>22</v>
      </c>
      <c r="C57" s="42"/>
      <c r="D57" s="43"/>
      <c r="E57" s="40">
        <f t="shared" ref="E57" si="157">C57*D57</f>
        <v>0</v>
      </c>
      <c r="F57" s="6"/>
      <c r="G57" s="42"/>
      <c r="H57" s="43"/>
      <c r="I57" s="40">
        <f t="shared" ref="I57" si="158">G57*H57</f>
        <v>0</v>
      </c>
      <c r="J57" s="42"/>
      <c r="K57" s="43"/>
      <c r="L57" s="40">
        <f t="shared" ref="L57" si="159">J57*K57</f>
        <v>0</v>
      </c>
      <c r="M57" s="42">
        <f t="shared" ref="M57" si="160">G57+J57</f>
        <v>0</v>
      </c>
      <c r="N57" s="43">
        <f t="shared" ref="N57" si="161">H57+K57</f>
        <v>0</v>
      </c>
      <c r="O57" s="40">
        <f t="shared" ref="O57" si="162">I57+L57</f>
        <v>0</v>
      </c>
      <c r="P57" s="6"/>
      <c r="Q57" s="42">
        <f t="shared" ref="Q57" si="163">M57-U57</f>
        <v>0</v>
      </c>
      <c r="R57" s="43">
        <f t="shared" ref="R57" si="164">N57-V57</f>
        <v>0</v>
      </c>
      <c r="S57" s="40">
        <f t="shared" ref="S57" si="165">O57-W57</f>
        <v>0</v>
      </c>
      <c r="T57" s="6"/>
      <c r="U57" s="42"/>
      <c r="V57" s="58"/>
      <c r="W57" s="44"/>
      <c r="X57" s="756"/>
      <c r="Y57" s="45"/>
      <c r="Z57" s="45"/>
      <c r="AA57" s="45"/>
    </row>
    <row r="58" spans="1:27" s="46" customFormat="1" ht="12" customHeight="1" x14ac:dyDescent="0.2">
      <c r="A58" s="57"/>
      <c r="B58" s="699" t="s">
        <v>22</v>
      </c>
      <c r="C58" s="42"/>
      <c r="D58" s="43"/>
      <c r="E58" s="40">
        <f t="shared" ref="E58" si="166">C58*D58</f>
        <v>0</v>
      </c>
      <c r="F58" s="6"/>
      <c r="G58" s="42"/>
      <c r="H58" s="43"/>
      <c r="I58" s="40">
        <f t="shared" ref="I58" si="167">G58*H58</f>
        <v>0</v>
      </c>
      <c r="J58" s="42"/>
      <c r="K58" s="43"/>
      <c r="L58" s="40">
        <f t="shared" ref="L58" si="168">J58*K58</f>
        <v>0</v>
      </c>
      <c r="M58" s="42">
        <f t="shared" ref="M58" si="169">G58+J58</f>
        <v>0</v>
      </c>
      <c r="N58" s="43">
        <f t="shared" ref="N58" si="170">H58+K58</f>
        <v>0</v>
      </c>
      <c r="O58" s="40">
        <f t="shared" ref="O58" si="171">I58+L58</f>
        <v>0</v>
      </c>
      <c r="P58" s="6"/>
      <c r="Q58" s="42">
        <f t="shared" ref="Q58" si="172">M58-U58</f>
        <v>0</v>
      </c>
      <c r="R58" s="43">
        <f t="shared" ref="R58" si="173">N58-V58</f>
        <v>0</v>
      </c>
      <c r="S58" s="40">
        <f t="shared" ref="S58" si="174">O58-W58</f>
        <v>0</v>
      </c>
      <c r="T58" s="6"/>
      <c r="U58" s="42"/>
      <c r="V58" s="58"/>
      <c r="W58" s="44"/>
      <c r="X58" s="756"/>
      <c r="Y58" s="45"/>
      <c r="Z58" s="45"/>
      <c r="AA58" s="45"/>
    </row>
    <row r="59" spans="1:27" s="46" customFormat="1" ht="12" customHeight="1" x14ac:dyDescent="0.2">
      <c r="A59" s="57"/>
      <c r="B59" s="699" t="s">
        <v>22</v>
      </c>
      <c r="C59" s="42"/>
      <c r="D59" s="43"/>
      <c r="E59" s="40">
        <f t="shared" ref="E59" si="175">C59*D59</f>
        <v>0</v>
      </c>
      <c r="F59" s="6"/>
      <c r="G59" s="42"/>
      <c r="H59" s="43"/>
      <c r="I59" s="40">
        <f t="shared" ref="I59" si="176">G59*H59</f>
        <v>0</v>
      </c>
      <c r="J59" s="42"/>
      <c r="K59" s="43"/>
      <c r="L59" s="40">
        <f t="shared" ref="L59" si="177">J59*K59</f>
        <v>0</v>
      </c>
      <c r="M59" s="42">
        <f t="shared" ref="M59" si="178">G59+J59</f>
        <v>0</v>
      </c>
      <c r="N59" s="43">
        <f t="shared" ref="N59" si="179">H59+K59</f>
        <v>0</v>
      </c>
      <c r="O59" s="40">
        <f t="shared" ref="O59" si="180">I59+L59</f>
        <v>0</v>
      </c>
      <c r="P59" s="6"/>
      <c r="Q59" s="42">
        <f t="shared" ref="Q59" si="181">M59-U59</f>
        <v>0</v>
      </c>
      <c r="R59" s="43">
        <f t="shared" ref="R59" si="182">N59-V59</f>
        <v>0</v>
      </c>
      <c r="S59" s="40">
        <f t="shared" ref="S59" si="183">O59-W59</f>
        <v>0</v>
      </c>
      <c r="T59" s="6"/>
      <c r="U59" s="42"/>
      <c r="V59" s="58"/>
      <c r="W59" s="44"/>
      <c r="X59" s="756"/>
      <c r="Y59" s="45"/>
      <c r="Z59" s="45"/>
      <c r="AA59" s="45"/>
    </row>
    <row r="60" spans="1:27" ht="12" customHeight="1" x14ac:dyDescent="0.2">
      <c r="A60" s="431"/>
      <c r="B60" s="60"/>
      <c r="C60" s="244"/>
      <c r="D60" s="268"/>
      <c r="E60" s="280"/>
      <c r="G60" s="244"/>
      <c r="H60" s="268"/>
      <c r="I60" s="280"/>
      <c r="J60" s="244"/>
      <c r="K60" s="268"/>
      <c r="L60" s="280"/>
      <c r="M60" s="244"/>
      <c r="N60" s="268"/>
      <c r="O60" s="280"/>
      <c r="P60" s="81"/>
      <c r="Q60" s="402"/>
      <c r="R60" s="81"/>
      <c r="S60" s="87"/>
      <c r="U60" s="244"/>
      <c r="V60" s="268"/>
      <c r="W60" s="280"/>
      <c r="X60" s="245"/>
      <c r="Z60" s="423"/>
    </row>
    <row r="61" spans="1:27" s="145" customFormat="1" ht="18" customHeight="1" x14ac:dyDescent="0.2">
      <c r="A61" s="807" t="s">
        <v>123</v>
      </c>
      <c r="B61" s="814"/>
      <c r="C61" s="561"/>
      <c r="D61" s="559"/>
      <c r="E61" s="215">
        <f>SUM(E63:E116)</f>
        <v>0</v>
      </c>
      <c r="F61" s="15"/>
      <c r="G61" s="561"/>
      <c r="H61" s="559"/>
      <c r="I61" s="215">
        <f>SUM(I63:I116)</f>
        <v>0</v>
      </c>
      <c r="J61" s="561"/>
      <c r="K61" s="559"/>
      <c r="L61" s="215">
        <f>SUM(L63:L116)</f>
        <v>0</v>
      </c>
      <c r="M61" s="561"/>
      <c r="N61" s="559"/>
      <c r="O61" s="215">
        <f>SUM(O63:O116)</f>
        <v>0</v>
      </c>
      <c r="P61" s="29"/>
      <c r="Q61" s="561"/>
      <c r="R61" s="558"/>
      <c r="S61" s="215" t="e">
        <f>O61-W61</f>
        <v>#DIV/0!</v>
      </c>
      <c r="T61" s="15"/>
      <c r="U61" s="561"/>
      <c r="V61" s="559"/>
      <c r="W61" s="215" t="e">
        <f>SUM(W63:W116)</f>
        <v>#DIV/0!</v>
      </c>
      <c r="X61" s="391" t="s">
        <v>154</v>
      </c>
      <c r="Z61" s="425"/>
    </row>
    <row r="62" spans="1:27" s="80" customFormat="1" ht="12" customHeight="1" x14ac:dyDescent="0.2">
      <c r="A62" s="66"/>
      <c r="B62" s="78" t="s">
        <v>173</v>
      </c>
      <c r="C62" s="426"/>
      <c r="D62" s="427"/>
      <c r="E62" s="35"/>
      <c r="F62" s="6"/>
      <c r="G62" s="426"/>
      <c r="H62" s="427"/>
      <c r="I62" s="35"/>
      <c r="J62" s="426"/>
      <c r="K62" s="427"/>
      <c r="L62" s="35"/>
      <c r="M62" s="426"/>
      <c r="N62" s="427"/>
      <c r="O62" s="35"/>
      <c r="P62" s="6"/>
      <c r="Q62" s="33"/>
      <c r="R62" s="34"/>
      <c r="S62" s="35"/>
      <c r="T62" s="6"/>
      <c r="U62" s="426"/>
      <c r="V62" s="427"/>
      <c r="W62" s="428"/>
      <c r="X62" s="763" t="s">
        <v>231</v>
      </c>
      <c r="Y62" s="79"/>
      <c r="Z62" s="79"/>
      <c r="AA62" s="79"/>
    </row>
    <row r="63" spans="1:27" ht="24" customHeight="1" x14ac:dyDescent="0.2">
      <c r="A63" s="369"/>
      <c r="B63" s="89" t="s">
        <v>93</v>
      </c>
      <c r="C63" s="93"/>
      <c r="D63" s="94"/>
      <c r="E63" s="90">
        <f t="shared" ref="E63:E64" si="184">C63*D63</f>
        <v>0</v>
      </c>
      <c r="G63" s="93"/>
      <c r="H63" s="94"/>
      <c r="I63" s="90">
        <f t="shared" ref="I63:I64" si="185">G63*H63</f>
        <v>0</v>
      </c>
      <c r="J63" s="93"/>
      <c r="K63" s="94"/>
      <c r="L63" s="90">
        <f t="shared" ref="L63:L64" si="186">J63*K63</f>
        <v>0</v>
      </c>
      <c r="M63" s="93">
        <f t="shared" ref="M63:O64" si="187">G63+J63</f>
        <v>0</v>
      </c>
      <c r="N63" s="94">
        <f t="shared" si="187"/>
        <v>0</v>
      </c>
      <c r="O63" s="90">
        <f t="shared" si="187"/>
        <v>0</v>
      </c>
      <c r="P63" s="6"/>
      <c r="Q63" s="93">
        <f t="shared" ref="Q63:S64" si="188">M63-U63</f>
        <v>-1440</v>
      </c>
      <c r="R63" s="94" t="e">
        <f t="shared" si="188"/>
        <v>#DIV/0!</v>
      </c>
      <c r="S63" s="90" t="e">
        <f t="shared" si="188"/>
        <v>#DIV/0!</v>
      </c>
      <c r="U63" s="93">
        <v>1440</v>
      </c>
      <c r="V63" s="94" t="e">
        <f>IF(ROUNDUP((($W$225/23))*(5/30),0)-1=-1,1,ROUNDUP((($W$225/23))*(5/30),0)-1)</f>
        <v>#DIV/0!</v>
      </c>
      <c r="W63" s="392" t="e">
        <f>V63*U63</f>
        <v>#DIV/0!</v>
      </c>
      <c r="X63" s="290" t="s">
        <v>296</v>
      </c>
      <c r="Y63" s="82"/>
      <c r="Z63" s="423"/>
    </row>
    <row r="64" spans="1:27" s="46" customFormat="1" ht="12" customHeight="1" x14ac:dyDescent="0.2">
      <c r="A64" s="57"/>
      <c r="B64" s="699" t="s">
        <v>22</v>
      </c>
      <c r="C64" s="42"/>
      <c r="D64" s="43"/>
      <c r="E64" s="40">
        <f t="shared" si="184"/>
        <v>0</v>
      </c>
      <c r="F64" s="6"/>
      <c r="G64" s="42"/>
      <c r="H64" s="43"/>
      <c r="I64" s="40">
        <f t="shared" si="185"/>
        <v>0</v>
      </c>
      <c r="J64" s="42"/>
      <c r="K64" s="43"/>
      <c r="L64" s="40">
        <f t="shared" si="186"/>
        <v>0</v>
      </c>
      <c r="M64" s="42">
        <f t="shared" si="187"/>
        <v>0</v>
      </c>
      <c r="N64" s="43">
        <f t="shared" si="187"/>
        <v>0</v>
      </c>
      <c r="O64" s="40">
        <f t="shared" si="187"/>
        <v>0</v>
      </c>
      <c r="P64" s="6"/>
      <c r="Q64" s="42">
        <f t="shared" si="188"/>
        <v>0</v>
      </c>
      <c r="R64" s="43">
        <f t="shared" si="188"/>
        <v>0</v>
      </c>
      <c r="S64" s="40">
        <f t="shared" si="188"/>
        <v>0</v>
      </c>
      <c r="T64" s="6"/>
      <c r="U64" s="42"/>
      <c r="V64" s="58"/>
      <c r="W64" s="44"/>
      <c r="X64" s="446"/>
      <c r="Y64" s="45"/>
      <c r="Z64" s="45"/>
      <c r="AA64" s="45"/>
    </row>
    <row r="65" spans="1:27" s="46" customFormat="1" ht="12" customHeight="1" x14ac:dyDescent="0.2">
      <c r="A65" s="57"/>
      <c r="B65" s="699" t="s">
        <v>22</v>
      </c>
      <c r="C65" s="42"/>
      <c r="D65" s="43"/>
      <c r="E65" s="40">
        <f t="shared" ref="E65" si="189">C65*D65</f>
        <v>0</v>
      </c>
      <c r="F65" s="6"/>
      <c r="G65" s="42"/>
      <c r="H65" s="43"/>
      <c r="I65" s="40">
        <f t="shared" ref="I65" si="190">G65*H65</f>
        <v>0</v>
      </c>
      <c r="J65" s="42"/>
      <c r="K65" s="43"/>
      <c r="L65" s="40">
        <f t="shared" ref="L65" si="191">J65*K65</f>
        <v>0</v>
      </c>
      <c r="M65" s="42">
        <f t="shared" ref="M65" si="192">G65+J65</f>
        <v>0</v>
      </c>
      <c r="N65" s="43">
        <f t="shared" ref="N65" si="193">H65+K65</f>
        <v>0</v>
      </c>
      <c r="O65" s="40">
        <f t="shared" ref="O65" si="194">I65+L65</f>
        <v>0</v>
      </c>
      <c r="P65" s="6"/>
      <c r="Q65" s="42">
        <f t="shared" ref="Q65" si="195">M65-U65</f>
        <v>0</v>
      </c>
      <c r="R65" s="43">
        <f t="shared" ref="R65" si="196">N65-V65</f>
        <v>0</v>
      </c>
      <c r="S65" s="40">
        <f t="shared" ref="S65" si="197">O65-W65</f>
        <v>0</v>
      </c>
      <c r="T65" s="6"/>
      <c r="U65" s="42"/>
      <c r="V65" s="58"/>
      <c r="W65" s="44"/>
      <c r="X65" s="446"/>
      <c r="Y65" s="45"/>
      <c r="Z65" s="45"/>
      <c r="AA65" s="45"/>
    </row>
    <row r="66" spans="1:27" s="46" customFormat="1" ht="12" customHeight="1" x14ac:dyDescent="0.2">
      <c r="A66" s="57"/>
      <c r="B66" s="699" t="s">
        <v>22</v>
      </c>
      <c r="C66" s="42"/>
      <c r="D66" s="43"/>
      <c r="E66" s="40">
        <f t="shared" ref="E66" si="198">C66*D66</f>
        <v>0</v>
      </c>
      <c r="F66" s="6"/>
      <c r="G66" s="42"/>
      <c r="H66" s="43"/>
      <c r="I66" s="40">
        <f t="shared" ref="I66" si="199">G66*H66</f>
        <v>0</v>
      </c>
      <c r="J66" s="42"/>
      <c r="K66" s="43"/>
      <c r="L66" s="40">
        <f t="shared" ref="L66" si="200">J66*K66</f>
        <v>0</v>
      </c>
      <c r="M66" s="42">
        <f t="shared" ref="M66" si="201">G66+J66</f>
        <v>0</v>
      </c>
      <c r="N66" s="43">
        <f t="shared" ref="N66" si="202">H66+K66</f>
        <v>0</v>
      </c>
      <c r="O66" s="40">
        <f t="shared" ref="O66" si="203">I66+L66</f>
        <v>0</v>
      </c>
      <c r="P66" s="6"/>
      <c r="Q66" s="42">
        <f t="shared" ref="Q66" si="204">M66-U66</f>
        <v>0</v>
      </c>
      <c r="R66" s="43">
        <f t="shared" ref="R66" si="205">N66-V66</f>
        <v>0</v>
      </c>
      <c r="S66" s="40">
        <f t="shared" ref="S66" si="206">O66-W66</f>
        <v>0</v>
      </c>
      <c r="T66" s="6"/>
      <c r="U66" s="42"/>
      <c r="V66" s="58"/>
      <c r="W66" s="44"/>
      <c r="X66" s="446"/>
      <c r="Y66" s="45"/>
      <c r="Z66" s="45"/>
      <c r="AA66" s="45"/>
    </row>
    <row r="67" spans="1:27" s="46" customFormat="1" ht="12" customHeight="1" x14ac:dyDescent="0.2">
      <c r="A67" s="57"/>
      <c r="B67" s="699" t="s">
        <v>22</v>
      </c>
      <c r="C67" s="42"/>
      <c r="D67" s="43"/>
      <c r="E67" s="40">
        <f t="shared" ref="E67" si="207">C67*D67</f>
        <v>0</v>
      </c>
      <c r="F67" s="6"/>
      <c r="G67" s="42"/>
      <c r="H67" s="43"/>
      <c r="I67" s="40">
        <f t="shared" ref="I67" si="208">G67*H67</f>
        <v>0</v>
      </c>
      <c r="J67" s="42"/>
      <c r="K67" s="43"/>
      <c r="L67" s="40">
        <f t="shared" ref="L67" si="209">J67*K67</f>
        <v>0</v>
      </c>
      <c r="M67" s="42">
        <f t="shared" ref="M67" si="210">G67+J67</f>
        <v>0</v>
      </c>
      <c r="N67" s="43">
        <f t="shared" ref="N67" si="211">H67+K67</f>
        <v>0</v>
      </c>
      <c r="O67" s="40">
        <f t="shared" ref="O67" si="212">I67+L67</f>
        <v>0</v>
      </c>
      <c r="P67" s="6"/>
      <c r="Q67" s="42">
        <f t="shared" ref="Q67" si="213">M67-U67</f>
        <v>0</v>
      </c>
      <c r="R67" s="43">
        <f t="shared" ref="R67" si="214">N67-V67</f>
        <v>0</v>
      </c>
      <c r="S67" s="40">
        <f t="shared" ref="S67" si="215">O67-W67</f>
        <v>0</v>
      </c>
      <c r="T67" s="6"/>
      <c r="U67" s="42"/>
      <c r="V67" s="58"/>
      <c r="W67" s="44"/>
      <c r="X67" s="446"/>
      <c r="Y67" s="45"/>
      <c r="Z67" s="45"/>
      <c r="AA67" s="45"/>
    </row>
    <row r="68" spans="1:27" s="46" customFormat="1" ht="12" customHeight="1" x14ac:dyDescent="0.2">
      <c r="A68" s="57"/>
      <c r="B68" s="699" t="s">
        <v>22</v>
      </c>
      <c r="C68" s="42"/>
      <c r="D68" s="43"/>
      <c r="E68" s="40">
        <f t="shared" ref="E68" si="216">C68*D68</f>
        <v>0</v>
      </c>
      <c r="F68" s="6"/>
      <c r="G68" s="42"/>
      <c r="H68" s="43"/>
      <c r="I68" s="40">
        <f t="shared" ref="I68" si="217">G68*H68</f>
        <v>0</v>
      </c>
      <c r="J68" s="42"/>
      <c r="K68" s="43"/>
      <c r="L68" s="40">
        <f t="shared" ref="L68" si="218">J68*K68</f>
        <v>0</v>
      </c>
      <c r="M68" s="42">
        <f t="shared" ref="M68" si="219">G68+J68</f>
        <v>0</v>
      </c>
      <c r="N68" s="43">
        <f t="shared" ref="N68" si="220">H68+K68</f>
        <v>0</v>
      </c>
      <c r="O68" s="40">
        <f t="shared" ref="O68" si="221">I68+L68</f>
        <v>0</v>
      </c>
      <c r="P68" s="6"/>
      <c r="Q68" s="42">
        <f t="shared" ref="Q68" si="222">M68-U68</f>
        <v>0</v>
      </c>
      <c r="R68" s="43">
        <f t="shared" ref="R68" si="223">N68-V68</f>
        <v>0</v>
      </c>
      <c r="S68" s="40">
        <f t="shared" ref="S68" si="224">O68-W68</f>
        <v>0</v>
      </c>
      <c r="T68" s="6"/>
      <c r="U68" s="42"/>
      <c r="V68" s="58"/>
      <c r="W68" s="44"/>
      <c r="X68" s="446"/>
      <c r="Y68" s="45"/>
      <c r="Z68" s="45"/>
      <c r="AA68" s="45"/>
    </row>
    <row r="69" spans="1:27" ht="12" customHeight="1" x14ac:dyDescent="0.2">
      <c r="A69" s="265"/>
      <c r="B69" s="60"/>
      <c r="C69" s="244"/>
      <c r="D69" s="268"/>
      <c r="E69" s="267"/>
      <c r="F69" s="6"/>
      <c r="G69" s="244"/>
      <c r="H69" s="268"/>
      <c r="I69" s="267"/>
      <c r="J69" s="244"/>
      <c r="K69" s="268"/>
      <c r="L69" s="267"/>
      <c r="M69" s="244"/>
      <c r="N69" s="268"/>
      <c r="O69" s="267"/>
      <c r="P69" s="6"/>
      <c r="Q69" s="269"/>
      <c r="R69" s="6"/>
      <c r="S69" s="61"/>
      <c r="T69" s="6"/>
      <c r="U69" s="244"/>
      <c r="V69" s="399"/>
      <c r="W69" s="395"/>
      <c r="X69" s="742"/>
      <c r="Y69" s="6"/>
      <c r="Z69" s="6"/>
      <c r="AA69" s="6"/>
    </row>
    <row r="70" spans="1:27" s="80" customFormat="1" ht="12" customHeight="1" x14ac:dyDescent="0.2">
      <c r="A70" s="66"/>
      <c r="B70" s="78" t="s">
        <v>288</v>
      </c>
      <c r="C70" s="426"/>
      <c r="D70" s="427"/>
      <c r="E70" s="35"/>
      <c r="F70" s="6"/>
      <c r="G70" s="426"/>
      <c r="H70" s="427"/>
      <c r="I70" s="35"/>
      <c r="J70" s="426"/>
      <c r="K70" s="427"/>
      <c r="L70" s="35"/>
      <c r="M70" s="426"/>
      <c r="N70" s="427"/>
      <c r="O70" s="35"/>
      <c r="P70" s="6"/>
      <c r="Q70" s="33"/>
      <c r="R70" s="34"/>
      <c r="S70" s="35"/>
      <c r="T70" s="6"/>
      <c r="U70" s="426"/>
      <c r="V70" s="427"/>
      <c r="W70" s="428"/>
      <c r="X70" s="764" t="s">
        <v>153</v>
      </c>
      <c r="Y70" s="79"/>
      <c r="Z70" s="79"/>
      <c r="AA70" s="79"/>
    </row>
    <row r="71" spans="1:27" s="46" customFormat="1" ht="12" customHeight="1" x14ac:dyDescent="0.2">
      <c r="A71" s="38"/>
      <c r="B71" s="765" t="s">
        <v>187</v>
      </c>
      <c r="C71" s="223"/>
      <c r="D71" s="224"/>
      <c r="E71" s="222">
        <f t="shared" ref="E71" si="225">C71*D71</f>
        <v>0</v>
      </c>
      <c r="F71" s="6"/>
      <c r="G71" s="223"/>
      <c r="H71" s="224"/>
      <c r="I71" s="222">
        <f t="shared" ref="I71" si="226">G71*H71</f>
        <v>0</v>
      </c>
      <c r="J71" s="223"/>
      <c r="K71" s="224"/>
      <c r="L71" s="222">
        <f t="shared" ref="L71" si="227">J71*K71</f>
        <v>0</v>
      </c>
      <c r="M71" s="223">
        <f t="shared" ref="M71:O71" si="228">G71+J71</f>
        <v>0</v>
      </c>
      <c r="N71" s="224">
        <f t="shared" si="228"/>
        <v>0</v>
      </c>
      <c r="O71" s="222">
        <f t="shared" si="228"/>
        <v>0</v>
      </c>
      <c r="P71" s="6"/>
      <c r="Q71" s="223">
        <f t="shared" ref="Q71:S105" si="229">M71-U71</f>
        <v>0</v>
      </c>
      <c r="R71" s="224">
        <f t="shared" si="229"/>
        <v>0</v>
      </c>
      <c r="S71" s="222">
        <f t="shared" si="229"/>
        <v>0</v>
      </c>
      <c r="T71" s="6"/>
      <c r="U71" s="223"/>
      <c r="V71" s="393"/>
      <c r="W71" s="396"/>
      <c r="X71" s="447"/>
      <c r="Y71" s="45"/>
      <c r="Z71" s="45"/>
      <c r="AA71" s="45"/>
    </row>
    <row r="72" spans="1:27" s="46" customFormat="1" ht="12" customHeight="1" x14ac:dyDescent="0.2">
      <c r="A72" s="38"/>
      <c r="B72" s="766" t="s">
        <v>188</v>
      </c>
      <c r="C72" s="223"/>
      <c r="D72" s="224"/>
      <c r="E72" s="222">
        <f t="shared" ref="E72" si="230">C72*D72</f>
        <v>0</v>
      </c>
      <c r="F72" s="6"/>
      <c r="G72" s="223"/>
      <c r="H72" s="224"/>
      <c r="I72" s="222">
        <f t="shared" ref="I72" si="231">G72*H72</f>
        <v>0</v>
      </c>
      <c r="J72" s="223"/>
      <c r="K72" s="224"/>
      <c r="L72" s="222">
        <f t="shared" ref="L72" si="232">J72*K72</f>
        <v>0</v>
      </c>
      <c r="M72" s="223">
        <f t="shared" ref="M72" si="233">G72+J72</f>
        <v>0</v>
      </c>
      <c r="N72" s="224">
        <f t="shared" ref="N72" si="234">H72+K72</f>
        <v>0</v>
      </c>
      <c r="O72" s="222">
        <f t="shared" ref="O72" si="235">I72+L72</f>
        <v>0</v>
      </c>
      <c r="P72" s="6"/>
      <c r="Q72" s="223">
        <f t="shared" ref="Q72" si="236">M72-U72</f>
        <v>0</v>
      </c>
      <c r="R72" s="224">
        <f t="shared" ref="R72" si="237">N72-V72</f>
        <v>0</v>
      </c>
      <c r="S72" s="222">
        <f t="shared" ref="S72" si="238">O72-W72</f>
        <v>0</v>
      </c>
      <c r="T72" s="6"/>
      <c r="U72" s="223"/>
      <c r="V72" s="393"/>
      <c r="W72" s="396"/>
      <c r="X72" s="447"/>
      <c r="Y72" s="45"/>
      <c r="Z72" s="45"/>
      <c r="AA72" s="45"/>
    </row>
    <row r="73" spans="1:27" s="46" customFormat="1" ht="12" customHeight="1" x14ac:dyDescent="0.2">
      <c r="A73" s="38"/>
      <c r="B73" s="766" t="s">
        <v>189</v>
      </c>
      <c r="C73" s="223"/>
      <c r="D73" s="224"/>
      <c r="E73" s="222">
        <f t="shared" ref="E73" si="239">C73*D73</f>
        <v>0</v>
      </c>
      <c r="F73" s="6"/>
      <c r="G73" s="223"/>
      <c r="H73" s="224"/>
      <c r="I73" s="222">
        <f t="shared" ref="I73" si="240">G73*H73</f>
        <v>0</v>
      </c>
      <c r="J73" s="223"/>
      <c r="K73" s="224"/>
      <c r="L73" s="222">
        <f t="shared" ref="L73" si="241">J73*K73</f>
        <v>0</v>
      </c>
      <c r="M73" s="223">
        <f t="shared" ref="M73" si="242">G73+J73</f>
        <v>0</v>
      </c>
      <c r="N73" s="224">
        <f t="shared" ref="N73" si="243">H73+K73</f>
        <v>0</v>
      </c>
      <c r="O73" s="222">
        <f t="shared" ref="O73" si="244">I73+L73</f>
        <v>0</v>
      </c>
      <c r="P73" s="6"/>
      <c r="Q73" s="223">
        <f t="shared" ref="Q73" si="245">M73-U73</f>
        <v>0</v>
      </c>
      <c r="R73" s="224">
        <f t="shared" ref="R73" si="246">N73-V73</f>
        <v>0</v>
      </c>
      <c r="S73" s="222">
        <f t="shared" ref="S73" si="247">O73-W73</f>
        <v>0</v>
      </c>
      <c r="T73" s="6"/>
      <c r="U73" s="223"/>
      <c r="V73" s="393"/>
      <c r="W73" s="396"/>
      <c r="X73" s="447"/>
      <c r="Y73" s="45"/>
      <c r="Z73" s="45"/>
      <c r="AA73" s="45"/>
    </row>
    <row r="74" spans="1:27" s="152" customFormat="1" ht="12" customHeight="1" x14ac:dyDescent="0.2">
      <c r="A74" s="38"/>
      <c r="B74" s="766" t="s">
        <v>190</v>
      </c>
      <c r="C74" s="223"/>
      <c r="D74" s="224"/>
      <c r="E74" s="222">
        <f t="shared" ref="E74:E104" si="248">C74*D74</f>
        <v>0</v>
      </c>
      <c r="F74" s="6"/>
      <c r="G74" s="223"/>
      <c r="H74" s="224"/>
      <c r="I74" s="222">
        <f t="shared" ref="I74:I104" si="249">G74*H74</f>
        <v>0</v>
      </c>
      <c r="J74" s="223"/>
      <c r="K74" s="224"/>
      <c r="L74" s="222">
        <f t="shared" ref="L74:L104" si="250">J74*K74</f>
        <v>0</v>
      </c>
      <c r="M74" s="223">
        <f t="shared" ref="M74:M104" si="251">G74+J74</f>
        <v>0</v>
      </c>
      <c r="N74" s="224">
        <f t="shared" ref="N74:N104" si="252">H74+K74</f>
        <v>0</v>
      </c>
      <c r="O74" s="222">
        <f t="shared" ref="O74:O104" si="253">I74+L74</f>
        <v>0</v>
      </c>
      <c r="P74" s="6"/>
      <c r="Q74" s="223">
        <f t="shared" ref="Q74:Q104" si="254">M74-U74</f>
        <v>0</v>
      </c>
      <c r="R74" s="224">
        <f t="shared" ref="R74:R104" si="255">N74-V74</f>
        <v>0</v>
      </c>
      <c r="S74" s="222">
        <f t="shared" ref="S74:S104" si="256">O74-W74</f>
        <v>0</v>
      </c>
      <c r="T74" s="6"/>
      <c r="U74" s="223"/>
      <c r="V74" s="393"/>
      <c r="W74" s="396"/>
      <c r="X74" s="447"/>
      <c r="Y74" s="41"/>
      <c r="Z74" s="41"/>
      <c r="AA74" s="41"/>
    </row>
    <row r="75" spans="1:27" s="152" customFormat="1" ht="12" customHeight="1" x14ac:dyDescent="0.2">
      <c r="A75" s="38"/>
      <c r="B75" s="766" t="s">
        <v>191</v>
      </c>
      <c r="C75" s="223"/>
      <c r="D75" s="224"/>
      <c r="E75" s="222">
        <f t="shared" si="248"/>
        <v>0</v>
      </c>
      <c r="F75" s="6"/>
      <c r="G75" s="223"/>
      <c r="H75" s="224"/>
      <c r="I75" s="222">
        <f t="shared" si="249"/>
        <v>0</v>
      </c>
      <c r="J75" s="223"/>
      <c r="K75" s="224"/>
      <c r="L75" s="222">
        <f t="shared" si="250"/>
        <v>0</v>
      </c>
      <c r="M75" s="223">
        <f t="shared" si="251"/>
        <v>0</v>
      </c>
      <c r="N75" s="224">
        <f t="shared" si="252"/>
        <v>0</v>
      </c>
      <c r="O75" s="222">
        <f t="shared" si="253"/>
        <v>0</v>
      </c>
      <c r="P75" s="6"/>
      <c r="Q75" s="223">
        <f t="shared" si="254"/>
        <v>0</v>
      </c>
      <c r="R75" s="224">
        <f t="shared" si="255"/>
        <v>0</v>
      </c>
      <c r="S75" s="222">
        <f t="shared" si="256"/>
        <v>0</v>
      </c>
      <c r="T75" s="6"/>
      <c r="U75" s="223"/>
      <c r="V75" s="393"/>
      <c r="W75" s="396"/>
      <c r="X75" s="447"/>
      <c r="Y75" s="41"/>
      <c r="Z75" s="41"/>
      <c r="AA75" s="41"/>
    </row>
    <row r="76" spans="1:27" s="152" customFormat="1" ht="12" customHeight="1" x14ac:dyDescent="0.2">
      <c r="A76" s="38"/>
      <c r="B76" s="766" t="s">
        <v>192</v>
      </c>
      <c r="C76" s="223"/>
      <c r="D76" s="224"/>
      <c r="E76" s="222">
        <f t="shared" si="248"/>
        <v>0</v>
      </c>
      <c r="F76" s="6"/>
      <c r="G76" s="223"/>
      <c r="H76" s="224"/>
      <c r="I76" s="222">
        <f t="shared" si="249"/>
        <v>0</v>
      </c>
      <c r="J76" s="223"/>
      <c r="K76" s="224"/>
      <c r="L76" s="222">
        <f t="shared" si="250"/>
        <v>0</v>
      </c>
      <c r="M76" s="223">
        <f t="shared" si="251"/>
        <v>0</v>
      </c>
      <c r="N76" s="224">
        <f t="shared" si="252"/>
        <v>0</v>
      </c>
      <c r="O76" s="222">
        <f t="shared" si="253"/>
        <v>0</v>
      </c>
      <c r="P76" s="6"/>
      <c r="Q76" s="223">
        <f t="shared" si="254"/>
        <v>0</v>
      </c>
      <c r="R76" s="224">
        <f t="shared" si="255"/>
        <v>0</v>
      </c>
      <c r="S76" s="222">
        <f t="shared" si="256"/>
        <v>0</v>
      </c>
      <c r="T76" s="6"/>
      <c r="U76" s="223"/>
      <c r="V76" s="393"/>
      <c r="W76" s="396"/>
      <c r="X76" s="447"/>
      <c r="Y76" s="41"/>
      <c r="Z76" s="41"/>
      <c r="AA76" s="41"/>
    </row>
    <row r="77" spans="1:27" s="152" customFormat="1" ht="12" customHeight="1" x14ac:dyDescent="0.2">
      <c r="A77" s="38"/>
      <c r="B77" s="766" t="s">
        <v>193</v>
      </c>
      <c r="C77" s="223"/>
      <c r="D77" s="224"/>
      <c r="E77" s="222">
        <f t="shared" si="248"/>
        <v>0</v>
      </c>
      <c r="F77" s="6"/>
      <c r="G77" s="223"/>
      <c r="H77" s="224"/>
      <c r="I77" s="222">
        <f t="shared" si="249"/>
        <v>0</v>
      </c>
      <c r="J77" s="223"/>
      <c r="K77" s="224"/>
      <c r="L77" s="222">
        <f t="shared" si="250"/>
        <v>0</v>
      </c>
      <c r="M77" s="223">
        <f t="shared" si="251"/>
        <v>0</v>
      </c>
      <c r="N77" s="224">
        <f t="shared" si="252"/>
        <v>0</v>
      </c>
      <c r="O77" s="222">
        <f t="shared" si="253"/>
        <v>0</v>
      </c>
      <c r="P77" s="6"/>
      <c r="Q77" s="223">
        <f t="shared" si="254"/>
        <v>0</v>
      </c>
      <c r="R77" s="224">
        <f t="shared" si="255"/>
        <v>0</v>
      </c>
      <c r="S77" s="222">
        <f t="shared" si="256"/>
        <v>0</v>
      </c>
      <c r="T77" s="6"/>
      <c r="U77" s="223"/>
      <c r="V77" s="393"/>
      <c r="W77" s="396"/>
      <c r="X77" s="447"/>
      <c r="Y77" s="41"/>
      <c r="Z77" s="41"/>
      <c r="AA77" s="41"/>
    </row>
    <row r="78" spans="1:27" s="152" customFormat="1" ht="12" customHeight="1" x14ac:dyDescent="0.2">
      <c r="A78" s="38"/>
      <c r="B78" s="766" t="s">
        <v>194</v>
      </c>
      <c r="C78" s="223"/>
      <c r="D78" s="224"/>
      <c r="E78" s="222">
        <f t="shared" si="248"/>
        <v>0</v>
      </c>
      <c r="F78" s="6"/>
      <c r="G78" s="223"/>
      <c r="H78" s="224"/>
      <c r="I78" s="222">
        <f t="shared" si="249"/>
        <v>0</v>
      </c>
      <c r="J78" s="223"/>
      <c r="K78" s="224"/>
      <c r="L78" s="222">
        <f t="shared" si="250"/>
        <v>0</v>
      </c>
      <c r="M78" s="223">
        <f t="shared" si="251"/>
        <v>0</v>
      </c>
      <c r="N78" s="224">
        <f t="shared" si="252"/>
        <v>0</v>
      </c>
      <c r="O78" s="222">
        <f t="shared" si="253"/>
        <v>0</v>
      </c>
      <c r="P78" s="6"/>
      <c r="Q78" s="223">
        <f t="shared" si="254"/>
        <v>0</v>
      </c>
      <c r="R78" s="224">
        <f t="shared" si="255"/>
        <v>0</v>
      </c>
      <c r="S78" s="222">
        <f t="shared" si="256"/>
        <v>0</v>
      </c>
      <c r="T78" s="6"/>
      <c r="U78" s="223"/>
      <c r="V78" s="393"/>
      <c r="W78" s="396"/>
      <c r="X78" s="447"/>
      <c r="Y78" s="41"/>
      <c r="Z78" s="41"/>
      <c r="AA78" s="41"/>
    </row>
    <row r="79" spans="1:27" s="152" customFormat="1" ht="12" customHeight="1" x14ac:dyDescent="0.2">
      <c r="A79" s="38"/>
      <c r="B79" s="766" t="s">
        <v>195</v>
      </c>
      <c r="C79" s="223"/>
      <c r="D79" s="224"/>
      <c r="E79" s="222">
        <f t="shared" si="248"/>
        <v>0</v>
      </c>
      <c r="F79" s="6"/>
      <c r="G79" s="223"/>
      <c r="H79" s="224"/>
      <c r="I79" s="222">
        <f t="shared" si="249"/>
        <v>0</v>
      </c>
      <c r="J79" s="223"/>
      <c r="K79" s="224"/>
      <c r="L79" s="222">
        <f t="shared" si="250"/>
        <v>0</v>
      </c>
      <c r="M79" s="223">
        <f t="shared" si="251"/>
        <v>0</v>
      </c>
      <c r="N79" s="224">
        <f t="shared" si="252"/>
        <v>0</v>
      </c>
      <c r="O79" s="222">
        <f t="shared" si="253"/>
        <v>0</v>
      </c>
      <c r="P79" s="6"/>
      <c r="Q79" s="223">
        <f t="shared" si="254"/>
        <v>0</v>
      </c>
      <c r="R79" s="224">
        <f t="shared" si="255"/>
        <v>0</v>
      </c>
      <c r="S79" s="222">
        <f t="shared" si="256"/>
        <v>0</v>
      </c>
      <c r="T79" s="6"/>
      <c r="U79" s="223"/>
      <c r="V79" s="393"/>
      <c r="W79" s="396"/>
      <c r="X79" s="447"/>
      <c r="Y79" s="41"/>
      <c r="Z79" s="41"/>
      <c r="AA79" s="41"/>
    </row>
    <row r="80" spans="1:27" s="152" customFormat="1" ht="12" customHeight="1" x14ac:dyDescent="0.2">
      <c r="A80" s="38"/>
      <c r="B80" s="766" t="s">
        <v>196</v>
      </c>
      <c r="C80" s="223"/>
      <c r="D80" s="224"/>
      <c r="E80" s="222">
        <f t="shared" si="248"/>
        <v>0</v>
      </c>
      <c r="F80" s="6"/>
      <c r="G80" s="223"/>
      <c r="H80" s="224"/>
      <c r="I80" s="222">
        <f t="shared" si="249"/>
        <v>0</v>
      </c>
      <c r="J80" s="223"/>
      <c r="K80" s="224"/>
      <c r="L80" s="222">
        <f t="shared" si="250"/>
        <v>0</v>
      </c>
      <c r="M80" s="223">
        <f t="shared" si="251"/>
        <v>0</v>
      </c>
      <c r="N80" s="224">
        <f t="shared" si="252"/>
        <v>0</v>
      </c>
      <c r="O80" s="222">
        <f t="shared" si="253"/>
        <v>0</v>
      </c>
      <c r="P80" s="6"/>
      <c r="Q80" s="223">
        <f t="shared" si="254"/>
        <v>0</v>
      </c>
      <c r="R80" s="224">
        <f t="shared" si="255"/>
        <v>0</v>
      </c>
      <c r="S80" s="222">
        <f t="shared" si="256"/>
        <v>0</v>
      </c>
      <c r="T80" s="6"/>
      <c r="U80" s="223"/>
      <c r="V80" s="393"/>
      <c r="W80" s="396"/>
      <c r="X80" s="447"/>
      <c r="Y80" s="41"/>
      <c r="Z80" s="41"/>
      <c r="AA80" s="41"/>
    </row>
    <row r="81" spans="1:27" s="152" customFormat="1" ht="12" customHeight="1" x14ac:dyDescent="0.2">
      <c r="A81" s="38"/>
      <c r="B81" s="766" t="s">
        <v>197</v>
      </c>
      <c r="C81" s="223"/>
      <c r="D81" s="224"/>
      <c r="E81" s="222">
        <f t="shared" si="248"/>
        <v>0</v>
      </c>
      <c r="F81" s="6"/>
      <c r="G81" s="223"/>
      <c r="H81" s="224"/>
      <c r="I81" s="222">
        <f t="shared" si="249"/>
        <v>0</v>
      </c>
      <c r="J81" s="223"/>
      <c r="K81" s="224"/>
      <c r="L81" s="222">
        <f t="shared" si="250"/>
        <v>0</v>
      </c>
      <c r="M81" s="223">
        <f t="shared" si="251"/>
        <v>0</v>
      </c>
      <c r="N81" s="224">
        <f t="shared" si="252"/>
        <v>0</v>
      </c>
      <c r="O81" s="222">
        <f t="shared" si="253"/>
        <v>0</v>
      </c>
      <c r="P81" s="6"/>
      <c r="Q81" s="223">
        <f t="shared" si="254"/>
        <v>0</v>
      </c>
      <c r="R81" s="224">
        <f t="shared" si="255"/>
        <v>0</v>
      </c>
      <c r="S81" s="222">
        <f t="shared" si="256"/>
        <v>0</v>
      </c>
      <c r="T81" s="6"/>
      <c r="U81" s="223"/>
      <c r="V81" s="393"/>
      <c r="W81" s="396"/>
      <c r="X81" s="447"/>
      <c r="Y81" s="41"/>
      <c r="Z81" s="41"/>
      <c r="AA81" s="41"/>
    </row>
    <row r="82" spans="1:27" s="152" customFormat="1" ht="12" customHeight="1" x14ac:dyDescent="0.2">
      <c r="A82" s="38"/>
      <c r="B82" s="766" t="s">
        <v>198</v>
      </c>
      <c r="C82" s="223"/>
      <c r="D82" s="224"/>
      <c r="E82" s="222">
        <f t="shared" si="248"/>
        <v>0</v>
      </c>
      <c r="F82" s="6"/>
      <c r="G82" s="223"/>
      <c r="H82" s="224"/>
      <c r="I82" s="222">
        <f t="shared" si="249"/>
        <v>0</v>
      </c>
      <c r="J82" s="223"/>
      <c r="K82" s="224"/>
      <c r="L82" s="222">
        <f t="shared" si="250"/>
        <v>0</v>
      </c>
      <c r="M82" s="223">
        <f t="shared" si="251"/>
        <v>0</v>
      </c>
      <c r="N82" s="224">
        <f t="shared" si="252"/>
        <v>0</v>
      </c>
      <c r="O82" s="222">
        <f t="shared" si="253"/>
        <v>0</v>
      </c>
      <c r="P82" s="6"/>
      <c r="Q82" s="223">
        <f t="shared" si="254"/>
        <v>0</v>
      </c>
      <c r="R82" s="224">
        <f t="shared" si="255"/>
        <v>0</v>
      </c>
      <c r="S82" s="222">
        <f t="shared" si="256"/>
        <v>0</v>
      </c>
      <c r="T82" s="6"/>
      <c r="U82" s="223"/>
      <c r="V82" s="393"/>
      <c r="W82" s="396"/>
      <c r="X82" s="447"/>
      <c r="Y82" s="41"/>
      <c r="Z82" s="41"/>
      <c r="AA82" s="41"/>
    </row>
    <row r="83" spans="1:27" s="152" customFormat="1" ht="12" customHeight="1" x14ac:dyDescent="0.2">
      <c r="A83" s="38"/>
      <c r="B83" s="766" t="s">
        <v>199</v>
      </c>
      <c r="C83" s="223"/>
      <c r="D83" s="224"/>
      <c r="E83" s="222">
        <f t="shared" si="248"/>
        <v>0</v>
      </c>
      <c r="F83" s="6"/>
      <c r="G83" s="223"/>
      <c r="H83" s="224"/>
      <c r="I83" s="222">
        <f t="shared" si="249"/>
        <v>0</v>
      </c>
      <c r="J83" s="223"/>
      <c r="K83" s="224"/>
      <c r="L83" s="222">
        <f t="shared" si="250"/>
        <v>0</v>
      </c>
      <c r="M83" s="223">
        <f t="shared" si="251"/>
        <v>0</v>
      </c>
      <c r="N83" s="224">
        <f t="shared" si="252"/>
        <v>0</v>
      </c>
      <c r="O83" s="222">
        <f t="shared" si="253"/>
        <v>0</v>
      </c>
      <c r="P83" s="6"/>
      <c r="Q83" s="223">
        <f t="shared" si="254"/>
        <v>0</v>
      </c>
      <c r="R83" s="224">
        <f t="shared" si="255"/>
        <v>0</v>
      </c>
      <c r="S83" s="222">
        <f t="shared" si="256"/>
        <v>0</v>
      </c>
      <c r="T83" s="6"/>
      <c r="U83" s="223"/>
      <c r="V83" s="393"/>
      <c r="W83" s="396"/>
      <c r="X83" s="447"/>
      <c r="Y83" s="41"/>
      <c r="Z83" s="41"/>
      <c r="AA83" s="41"/>
    </row>
    <row r="84" spans="1:27" s="152" customFormat="1" ht="12" customHeight="1" x14ac:dyDescent="0.2">
      <c r="A84" s="38"/>
      <c r="B84" s="766" t="s">
        <v>200</v>
      </c>
      <c r="C84" s="223"/>
      <c r="D84" s="224"/>
      <c r="E84" s="222">
        <f t="shared" si="248"/>
        <v>0</v>
      </c>
      <c r="F84" s="6"/>
      <c r="G84" s="223"/>
      <c r="H84" s="224"/>
      <c r="I84" s="222">
        <f t="shared" si="249"/>
        <v>0</v>
      </c>
      <c r="J84" s="223"/>
      <c r="K84" s="224"/>
      <c r="L84" s="222">
        <f t="shared" si="250"/>
        <v>0</v>
      </c>
      <c r="M84" s="223">
        <f t="shared" si="251"/>
        <v>0</v>
      </c>
      <c r="N84" s="224">
        <f t="shared" si="252"/>
        <v>0</v>
      </c>
      <c r="O84" s="222">
        <f t="shared" si="253"/>
        <v>0</v>
      </c>
      <c r="P84" s="6"/>
      <c r="Q84" s="223">
        <f t="shared" si="254"/>
        <v>0</v>
      </c>
      <c r="R84" s="224">
        <f t="shared" si="255"/>
        <v>0</v>
      </c>
      <c r="S84" s="222">
        <f t="shared" si="256"/>
        <v>0</v>
      </c>
      <c r="T84" s="6"/>
      <c r="U84" s="223"/>
      <c r="V84" s="393"/>
      <c r="W84" s="396"/>
      <c r="X84" s="447"/>
      <c r="Y84" s="41"/>
      <c r="Z84" s="41"/>
      <c r="AA84" s="41"/>
    </row>
    <row r="85" spans="1:27" s="152" customFormat="1" ht="12" customHeight="1" x14ac:dyDescent="0.2">
      <c r="A85" s="38"/>
      <c r="B85" s="766" t="s">
        <v>201</v>
      </c>
      <c r="C85" s="223"/>
      <c r="D85" s="224"/>
      <c r="E85" s="222">
        <f t="shared" si="248"/>
        <v>0</v>
      </c>
      <c r="F85" s="6"/>
      <c r="G85" s="223"/>
      <c r="H85" s="224"/>
      <c r="I85" s="222">
        <f t="shared" si="249"/>
        <v>0</v>
      </c>
      <c r="J85" s="223"/>
      <c r="K85" s="224"/>
      <c r="L85" s="222">
        <f t="shared" si="250"/>
        <v>0</v>
      </c>
      <c r="M85" s="223">
        <f t="shared" si="251"/>
        <v>0</v>
      </c>
      <c r="N85" s="224">
        <f t="shared" si="252"/>
        <v>0</v>
      </c>
      <c r="O85" s="222">
        <f t="shared" si="253"/>
        <v>0</v>
      </c>
      <c r="P85" s="6"/>
      <c r="Q85" s="223">
        <f t="shared" si="254"/>
        <v>0</v>
      </c>
      <c r="R85" s="224">
        <f t="shared" si="255"/>
        <v>0</v>
      </c>
      <c r="S85" s="222">
        <f t="shared" si="256"/>
        <v>0</v>
      </c>
      <c r="T85" s="6"/>
      <c r="U85" s="223"/>
      <c r="V85" s="393"/>
      <c r="W85" s="396"/>
      <c r="X85" s="447"/>
      <c r="Y85" s="41"/>
      <c r="Z85" s="41"/>
      <c r="AA85" s="41"/>
    </row>
    <row r="86" spans="1:27" s="152" customFormat="1" ht="12" customHeight="1" x14ac:dyDescent="0.2">
      <c r="A86" s="38"/>
      <c r="B86" s="766" t="s">
        <v>202</v>
      </c>
      <c r="C86" s="223"/>
      <c r="D86" s="224"/>
      <c r="E86" s="222">
        <f t="shared" si="248"/>
        <v>0</v>
      </c>
      <c r="F86" s="6"/>
      <c r="G86" s="223"/>
      <c r="H86" s="224"/>
      <c r="I86" s="222">
        <f t="shared" si="249"/>
        <v>0</v>
      </c>
      <c r="J86" s="223"/>
      <c r="K86" s="224"/>
      <c r="L86" s="222">
        <f t="shared" si="250"/>
        <v>0</v>
      </c>
      <c r="M86" s="223">
        <f t="shared" si="251"/>
        <v>0</v>
      </c>
      <c r="N86" s="224">
        <f t="shared" si="252"/>
        <v>0</v>
      </c>
      <c r="O86" s="222">
        <f t="shared" si="253"/>
        <v>0</v>
      </c>
      <c r="P86" s="6"/>
      <c r="Q86" s="223">
        <f t="shared" si="254"/>
        <v>0</v>
      </c>
      <c r="R86" s="224">
        <f t="shared" si="255"/>
        <v>0</v>
      </c>
      <c r="S86" s="222">
        <f t="shared" si="256"/>
        <v>0</v>
      </c>
      <c r="T86" s="6"/>
      <c r="U86" s="223"/>
      <c r="V86" s="393"/>
      <c r="W86" s="396"/>
      <c r="X86" s="447"/>
      <c r="Y86" s="41"/>
      <c r="Z86" s="41"/>
      <c r="AA86" s="41"/>
    </row>
    <row r="87" spans="1:27" s="152" customFormat="1" ht="12" customHeight="1" x14ac:dyDescent="0.2">
      <c r="A87" s="38"/>
      <c r="B87" s="766" t="s">
        <v>203</v>
      </c>
      <c r="C87" s="223"/>
      <c r="D87" s="224"/>
      <c r="E87" s="222">
        <f t="shared" si="248"/>
        <v>0</v>
      </c>
      <c r="F87" s="6"/>
      <c r="G87" s="223"/>
      <c r="H87" s="224"/>
      <c r="I87" s="222">
        <f t="shared" si="249"/>
        <v>0</v>
      </c>
      <c r="J87" s="223"/>
      <c r="K87" s="224"/>
      <c r="L87" s="222">
        <f t="shared" si="250"/>
        <v>0</v>
      </c>
      <c r="M87" s="223">
        <f t="shared" si="251"/>
        <v>0</v>
      </c>
      <c r="N87" s="224">
        <f t="shared" si="252"/>
        <v>0</v>
      </c>
      <c r="O87" s="222">
        <f t="shared" si="253"/>
        <v>0</v>
      </c>
      <c r="P87" s="6"/>
      <c r="Q87" s="223">
        <f t="shared" si="254"/>
        <v>0</v>
      </c>
      <c r="R87" s="224">
        <f t="shared" si="255"/>
        <v>0</v>
      </c>
      <c r="S87" s="222">
        <f t="shared" si="256"/>
        <v>0</v>
      </c>
      <c r="T87" s="6"/>
      <c r="U87" s="223"/>
      <c r="V87" s="393"/>
      <c r="W87" s="396"/>
      <c r="X87" s="447"/>
      <c r="Y87" s="41"/>
      <c r="Z87" s="41"/>
      <c r="AA87" s="41"/>
    </row>
    <row r="88" spans="1:27" s="152" customFormat="1" ht="12" customHeight="1" x14ac:dyDescent="0.2">
      <c r="A88" s="38"/>
      <c r="B88" s="766" t="s">
        <v>204</v>
      </c>
      <c r="C88" s="223"/>
      <c r="D88" s="224"/>
      <c r="E88" s="222">
        <f t="shared" si="248"/>
        <v>0</v>
      </c>
      <c r="F88" s="6"/>
      <c r="G88" s="223"/>
      <c r="H88" s="224"/>
      <c r="I88" s="222">
        <f t="shared" si="249"/>
        <v>0</v>
      </c>
      <c r="J88" s="223"/>
      <c r="K88" s="224"/>
      <c r="L88" s="222">
        <f t="shared" si="250"/>
        <v>0</v>
      </c>
      <c r="M88" s="223">
        <f t="shared" si="251"/>
        <v>0</v>
      </c>
      <c r="N88" s="224">
        <f t="shared" si="252"/>
        <v>0</v>
      </c>
      <c r="O88" s="222">
        <f t="shared" si="253"/>
        <v>0</v>
      </c>
      <c r="P88" s="6"/>
      <c r="Q88" s="223">
        <f t="shared" si="254"/>
        <v>0</v>
      </c>
      <c r="R88" s="224">
        <f t="shared" si="255"/>
        <v>0</v>
      </c>
      <c r="S88" s="222">
        <f t="shared" si="256"/>
        <v>0</v>
      </c>
      <c r="T88" s="6"/>
      <c r="U88" s="223"/>
      <c r="V88" s="393"/>
      <c r="W88" s="396"/>
      <c r="X88" s="447"/>
      <c r="Y88" s="41"/>
      <c r="Z88" s="41"/>
      <c r="AA88" s="41"/>
    </row>
    <row r="89" spans="1:27" s="152" customFormat="1" ht="12" customHeight="1" x14ac:dyDescent="0.2">
      <c r="A89" s="38"/>
      <c r="B89" s="766" t="s">
        <v>205</v>
      </c>
      <c r="C89" s="223"/>
      <c r="D89" s="224"/>
      <c r="E89" s="222">
        <f t="shared" si="248"/>
        <v>0</v>
      </c>
      <c r="F89" s="6"/>
      <c r="G89" s="223"/>
      <c r="H89" s="224"/>
      <c r="I89" s="222">
        <f t="shared" si="249"/>
        <v>0</v>
      </c>
      <c r="J89" s="223"/>
      <c r="K89" s="224"/>
      <c r="L89" s="222">
        <f t="shared" si="250"/>
        <v>0</v>
      </c>
      <c r="M89" s="223">
        <f t="shared" si="251"/>
        <v>0</v>
      </c>
      <c r="N89" s="224">
        <f t="shared" si="252"/>
        <v>0</v>
      </c>
      <c r="O89" s="222">
        <f t="shared" si="253"/>
        <v>0</v>
      </c>
      <c r="P89" s="6"/>
      <c r="Q89" s="223">
        <f t="shared" si="254"/>
        <v>0</v>
      </c>
      <c r="R89" s="224">
        <f t="shared" si="255"/>
        <v>0</v>
      </c>
      <c r="S89" s="222">
        <f t="shared" si="256"/>
        <v>0</v>
      </c>
      <c r="T89" s="6"/>
      <c r="U89" s="223"/>
      <c r="V89" s="393"/>
      <c r="W89" s="396"/>
      <c r="X89" s="447"/>
      <c r="Y89" s="41"/>
      <c r="Z89" s="41"/>
      <c r="AA89" s="41"/>
    </row>
    <row r="90" spans="1:27" s="152" customFormat="1" ht="12" customHeight="1" x14ac:dyDescent="0.2">
      <c r="A90" s="38"/>
      <c r="B90" s="766" t="s">
        <v>206</v>
      </c>
      <c r="C90" s="223"/>
      <c r="D90" s="224"/>
      <c r="E90" s="222">
        <f t="shared" si="248"/>
        <v>0</v>
      </c>
      <c r="F90" s="6"/>
      <c r="G90" s="223"/>
      <c r="H90" s="224"/>
      <c r="I90" s="222">
        <f t="shared" si="249"/>
        <v>0</v>
      </c>
      <c r="J90" s="223"/>
      <c r="K90" s="224"/>
      <c r="L90" s="222">
        <f t="shared" si="250"/>
        <v>0</v>
      </c>
      <c r="M90" s="223">
        <f t="shared" si="251"/>
        <v>0</v>
      </c>
      <c r="N90" s="224">
        <f t="shared" si="252"/>
        <v>0</v>
      </c>
      <c r="O90" s="222">
        <f t="shared" si="253"/>
        <v>0</v>
      </c>
      <c r="P90" s="6"/>
      <c r="Q90" s="223">
        <f t="shared" si="254"/>
        <v>0</v>
      </c>
      <c r="R90" s="224">
        <f t="shared" si="255"/>
        <v>0</v>
      </c>
      <c r="S90" s="222">
        <f t="shared" si="256"/>
        <v>0</v>
      </c>
      <c r="T90" s="6"/>
      <c r="U90" s="223"/>
      <c r="V90" s="393"/>
      <c r="W90" s="396"/>
      <c r="X90" s="447"/>
      <c r="Y90" s="41"/>
      <c r="Z90" s="41"/>
      <c r="AA90" s="41"/>
    </row>
    <row r="91" spans="1:27" s="152" customFormat="1" ht="12" customHeight="1" x14ac:dyDescent="0.2">
      <c r="A91" s="38"/>
      <c r="B91" s="766" t="s">
        <v>207</v>
      </c>
      <c r="C91" s="223"/>
      <c r="D91" s="224"/>
      <c r="E91" s="222">
        <f t="shared" si="248"/>
        <v>0</v>
      </c>
      <c r="F91" s="6"/>
      <c r="G91" s="223"/>
      <c r="H91" s="224"/>
      <c r="I91" s="222">
        <f t="shared" si="249"/>
        <v>0</v>
      </c>
      <c r="J91" s="223"/>
      <c r="K91" s="224"/>
      <c r="L91" s="222">
        <f t="shared" si="250"/>
        <v>0</v>
      </c>
      <c r="M91" s="223">
        <f t="shared" si="251"/>
        <v>0</v>
      </c>
      <c r="N91" s="224">
        <f t="shared" si="252"/>
        <v>0</v>
      </c>
      <c r="O91" s="222">
        <f t="shared" si="253"/>
        <v>0</v>
      </c>
      <c r="P91" s="6"/>
      <c r="Q91" s="223">
        <f t="shared" si="254"/>
        <v>0</v>
      </c>
      <c r="R91" s="224">
        <f t="shared" si="255"/>
        <v>0</v>
      </c>
      <c r="S91" s="222">
        <f t="shared" si="256"/>
        <v>0</v>
      </c>
      <c r="T91" s="6"/>
      <c r="U91" s="223"/>
      <c r="V91" s="393"/>
      <c r="W91" s="396"/>
      <c r="X91" s="447"/>
      <c r="Y91" s="41"/>
      <c r="Z91" s="41"/>
      <c r="AA91" s="41"/>
    </row>
    <row r="92" spans="1:27" s="152" customFormat="1" ht="12" customHeight="1" x14ac:dyDescent="0.2">
      <c r="A92" s="38"/>
      <c r="B92" s="766" t="s">
        <v>208</v>
      </c>
      <c r="C92" s="223"/>
      <c r="D92" s="224"/>
      <c r="E92" s="222">
        <f t="shared" si="248"/>
        <v>0</v>
      </c>
      <c r="F92" s="6"/>
      <c r="G92" s="223"/>
      <c r="H92" s="224"/>
      <c r="I92" s="222">
        <f t="shared" si="249"/>
        <v>0</v>
      </c>
      <c r="J92" s="223"/>
      <c r="K92" s="224"/>
      <c r="L92" s="222">
        <f t="shared" si="250"/>
        <v>0</v>
      </c>
      <c r="M92" s="223">
        <f t="shared" si="251"/>
        <v>0</v>
      </c>
      <c r="N92" s="224">
        <f t="shared" si="252"/>
        <v>0</v>
      </c>
      <c r="O92" s="222">
        <f t="shared" si="253"/>
        <v>0</v>
      </c>
      <c r="P92" s="6"/>
      <c r="Q92" s="223">
        <f t="shared" si="254"/>
        <v>0</v>
      </c>
      <c r="R92" s="224">
        <f t="shared" si="255"/>
        <v>0</v>
      </c>
      <c r="S92" s="222">
        <f t="shared" si="256"/>
        <v>0</v>
      </c>
      <c r="T92" s="6"/>
      <c r="U92" s="223"/>
      <c r="V92" s="393"/>
      <c r="W92" s="396"/>
      <c r="X92" s="447"/>
      <c r="Y92" s="41"/>
      <c r="Z92" s="41"/>
      <c r="AA92" s="41"/>
    </row>
    <row r="93" spans="1:27" s="152" customFormat="1" ht="12" customHeight="1" x14ac:dyDescent="0.2">
      <c r="A93" s="38"/>
      <c r="B93" s="766" t="s">
        <v>209</v>
      </c>
      <c r="C93" s="223"/>
      <c r="D93" s="224"/>
      <c r="E93" s="222">
        <f t="shared" si="248"/>
        <v>0</v>
      </c>
      <c r="F93" s="6"/>
      <c r="G93" s="223"/>
      <c r="H93" s="224"/>
      <c r="I93" s="222">
        <f t="shared" si="249"/>
        <v>0</v>
      </c>
      <c r="J93" s="223"/>
      <c r="K93" s="224"/>
      <c r="L93" s="222">
        <f t="shared" si="250"/>
        <v>0</v>
      </c>
      <c r="M93" s="223">
        <f t="shared" si="251"/>
        <v>0</v>
      </c>
      <c r="N93" s="224">
        <f t="shared" si="252"/>
        <v>0</v>
      </c>
      <c r="O93" s="222">
        <f t="shared" si="253"/>
        <v>0</v>
      </c>
      <c r="P93" s="6"/>
      <c r="Q93" s="223">
        <f t="shared" si="254"/>
        <v>0</v>
      </c>
      <c r="R93" s="224">
        <f t="shared" si="255"/>
        <v>0</v>
      </c>
      <c r="S93" s="222">
        <f t="shared" si="256"/>
        <v>0</v>
      </c>
      <c r="T93" s="6"/>
      <c r="U93" s="223"/>
      <c r="V93" s="393"/>
      <c r="W93" s="396"/>
      <c r="X93" s="447"/>
      <c r="Y93" s="41"/>
      <c r="Z93" s="41"/>
      <c r="AA93" s="41"/>
    </row>
    <row r="94" spans="1:27" s="152" customFormat="1" ht="12" customHeight="1" x14ac:dyDescent="0.2">
      <c r="A94" s="38"/>
      <c r="B94" s="766" t="s">
        <v>210</v>
      </c>
      <c r="C94" s="223"/>
      <c r="D94" s="224"/>
      <c r="E94" s="222">
        <f t="shared" si="248"/>
        <v>0</v>
      </c>
      <c r="F94" s="6"/>
      <c r="G94" s="223"/>
      <c r="H94" s="224"/>
      <c r="I94" s="222">
        <f t="shared" si="249"/>
        <v>0</v>
      </c>
      <c r="J94" s="223"/>
      <c r="K94" s="224"/>
      <c r="L94" s="222">
        <f t="shared" si="250"/>
        <v>0</v>
      </c>
      <c r="M94" s="223">
        <f t="shared" si="251"/>
        <v>0</v>
      </c>
      <c r="N94" s="224">
        <f t="shared" si="252"/>
        <v>0</v>
      </c>
      <c r="O94" s="222">
        <f t="shared" si="253"/>
        <v>0</v>
      </c>
      <c r="P94" s="6"/>
      <c r="Q94" s="223">
        <f t="shared" si="254"/>
        <v>0</v>
      </c>
      <c r="R94" s="224">
        <f t="shared" si="255"/>
        <v>0</v>
      </c>
      <c r="S94" s="222">
        <f t="shared" si="256"/>
        <v>0</v>
      </c>
      <c r="T94" s="6"/>
      <c r="U94" s="223"/>
      <c r="V94" s="393"/>
      <c r="W94" s="396"/>
      <c r="X94" s="447"/>
      <c r="Y94" s="41"/>
      <c r="Z94" s="41"/>
      <c r="AA94" s="41"/>
    </row>
    <row r="95" spans="1:27" s="152" customFormat="1" ht="12" customHeight="1" x14ac:dyDescent="0.2">
      <c r="A95" s="38"/>
      <c r="B95" s="766" t="s">
        <v>211</v>
      </c>
      <c r="C95" s="223"/>
      <c r="D95" s="224"/>
      <c r="E95" s="222">
        <f t="shared" si="248"/>
        <v>0</v>
      </c>
      <c r="F95" s="6"/>
      <c r="G95" s="223"/>
      <c r="H95" s="224"/>
      <c r="I95" s="222">
        <f t="shared" si="249"/>
        <v>0</v>
      </c>
      <c r="J95" s="223"/>
      <c r="K95" s="224"/>
      <c r="L95" s="222">
        <f t="shared" si="250"/>
        <v>0</v>
      </c>
      <c r="M95" s="223">
        <f t="shared" si="251"/>
        <v>0</v>
      </c>
      <c r="N95" s="224">
        <f t="shared" si="252"/>
        <v>0</v>
      </c>
      <c r="O95" s="222">
        <f t="shared" si="253"/>
        <v>0</v>
      </c>
      <c r="P95" s="6"/>
      <c r="Q95" s="223">
        <f t="shared" si="254"/>
        <v>0</v>
      </c>
      <c r="R95" s="224">
        <f t="shared" si="255"/>
        <v>0</v>
      </c>
      <c r="S95" s="222">
        <f t="shared" si="256"/>
        <v>0</v>
      </c>
      <c r="T95" s="6"/>
      <c r="U95" s="223"/>
      <c r="V95" s="393"/>
      <c r="W95" s="396"/>
      <c r="X95" s="447"/>
      <c r="Y95" s="41"/>
      <c r="Z95" s="41"/>
      <c r="AA95" s="41"/>
    </row>
    <row r="96" spans="1:27" s="152" customFormat="1" ht="12" customHeight="1" x14ac:dyDescent="0.2">
      <c r="A96" s="38"/>
      <c r="B96" s="766" t="s">
        <v>212</v>
      </c>
      <c r="C96" s="223"/>
      <c r="D96" s="224"/>
      <c r="E96" s="222">
        <f t="shared" si="248"/>
        <v>0</v>
      </c>
      <c r="F96" s="6"/>
      <c r="G96" s="223"/>
      <c r="H96" s="224"/>
      <c r="I96" s="222">
        <f t="shared" si="249"/>
        <v>0</v>
      </c>
      <c r="J96" s="223"/>
      <c r="K96" s="224"/>
      <c r="L96" s="222">
        <f t="shared" si="250"/>
        <v>0</v>
      </c>
      <c r="M96" s="223">
        <f t="shared" si="251"/>
        <v>0</v>
      </c>
      <c r="N96" s="224">
        <f t="shared" si="252"/>
        <v>0</v>
      </c>
      <c r="O96" s="222">
        <f t="shared" si="253"/>
        <v>0</v>
      </c>
      <c r="P96" s="6"/>
      <c r="Q96" s="223">
        <f t="shared" si="254"/>
        <v>0</v>
      </c>
      <c r="R96" s="224">
        <f t="shared" si="255"/>
        <v>0</v>
      </c>
      <c r="S96" s="222">
        <f t="shared" si="256"/>
        <v>0</v>
      </c>
      <c r="T96" s="6"/>
      <c r="U96" s="223"/>
      <c r="V96" s="393"/>
      <c r="W96" s="396"/>
      <c r="X96" s="447"/>
      <c r="Y96" s="41"/>
      <c r="Z96" s="41"/>
      <c r="AA96" s="41"/>
    </row>
    <row r="97" spans="1:27" s="152" customFormat="1" ht="12" customHeight="1" x14ac:dyDescent="0.2">
      <c r="A97" s="38"/>
      <c r="B97" s="766" t="s">
        <v>213</v>
      </c>
      <c r="C97" s="223"/>
      <c r="D97" s="224"/>
      <c r="E97" s="222">
        <f t="shared" si="248"/>
        <v>0</v>
      </c>
      <c r="F97" s="6"/>
      <c r="G97" s="223"/>
      <c r="H97" s="224"/>
      <c r="I97" s="222">
        <f t="shared" si="249"/>
        <v>0</v>
      </c>
      <c r="J97" s="223"/>
      <c r="K97" s="224"/>
      <c r="L97" s="222">
        <f t="shared" si="250"/>
        <v>0</v>
      </c>
      <c r="M97" s="223">
        <f t="shared" si="251"/>
        <v>0</v>
      </c>
      <c r="N97" s="224">
        <f t="shared" si="252"/>
        <v>0</v>
      </c>
      <c r="O97" s="222">
        <f t="shared" si="253"/>
        <v>0</v>
      </c>
      <c r="P97" s="6"/>
      <c r="Q97" s="223">
        <f t="shared" si="254"/>
        <v>0</v>
      </c>
      <c r="R97" s="224">
        <f t="shared" si="255"/>
        <v>0</v>
      </c>
      <c r="S97" s="222">
        <f t="shared" si="256"/>
        <v>0</v>
      </c>
      <c r="T97" s="6"/>
      <c r="U97" s="223"/>
      <c r="V97" s="393"/>
      <c r="W97" s="396"/>
      <c r="X97" s="447"/>
      <c r="Y97" s="41"/>
      <c r="Z97" s="41"/>
      <c r="AA97" s="41"/>
    </row>
    <row r="98" spans="1:27" s="152" customFormat="1" ht="12" customHeight="1" x14ac:dyDescent="0.2">
      <c r="A98" s="38"/>
      <c r="B98" s="766" t="s">
        <v>214</v>
      </c>
      <c r="C98" s="223"/>
      <c r="D98" s="224"/>
      <c r="E98" s="222">
        <f t="shared" si="248"/>
        <v>0</v>
      </c>
      <c r="F98" s="6"/>
      <c r="G98" s="223"/>
      <c r="H98" s="224"/>
      <c r="I98" s="222">
        <f t="shared" si="249"/>
        <v>0</v>
      </c>
      <c r="J98" s="223"/>
      <c r="K98" s="224"/>
      <c r="L98" s="222">
        <f t="shared" si="250"/>
        <v>0</v>
      </c>
      <c r="M98" s="223">
        <f t="shared" si="251"/>
        <v>0</v>
      </c>
      <c r="N98" s="224">
        <f t="shared" si="252"/>
        <v>0</v>
      </c>
      <c r="O98" s="222">
        <f t="shared" si="253"/>
        <v>0</v>
      </c>
      <c r="P98" s="6"/>
      <c r="Q98" s="223">
        <f t="shared" si="254"/>
        <v>0</v>
      </c>
      <c r="R98" s="224">
        <f t="shared" si="255"/>
        <v>0</v>
      </c>
      <c r="S98" s="222">
        <f t="shared" si="256"/>
        <v>0</v>
      </c>
      <c r="T98" s="6"/>
      <c r="U98" s="223"/>
      <c r="V98" s="393"/>
      <c r="W98" s="396"/>
      <c r="X98" s="447"/>
      <c r="Y98" s="41"/>
      <c r="Z98" s="41"/>
      <c r="AA98" s="41"/>
    </row>
    <row r="99" spans="1:27" s="152" customFormat="1" ht="12" customHeight="1" x14ac:dyDescent="0.2">
      <c r="A99" s="38"/>
      <c r="B99" s="766" t="s">
        <v>215</v>
      </c>
      <c r="C99" s="223"/>
      <c r="D99" s="224"/>
      <c r="E99" s="222">
        <f t="shared" si="248"/>
        <v>0</v>
      </c>
      <c r="F99" s="6"/>
      <c r="G99" s="223"/>
      <c r="H99" s="224"/>
      <c r="I99" s="222">
        <f t="shared" si="249"/>
        <v>0</v>
      </c>
      <c r="J99" s="223"/>
      <c r="K99" s="224"/>
      <c r="L99" s="222">
        <f t="shared" si="250"/>
        <v>0</v>
      </c>
      <c r="M99" s="223">
        <f t="shared" si="251"/>
        <v>0</v>
      </c>
      <c r="N99" s="224">
        <f t="shared" si="252"/>
        <v>0</v>
      </c>
      <c r="O99" s="222">
        <f t="shared" si="253"/>
        <v>0</v>
      </c>
      <c r="P99" s="6"/>
      <c r="Q99" s="223">
        <f t="shared" si="254"/>
        <v>0</v>
      </c>
      <c r="R99" s="224">
        <f t="shared" si="255"/>
        <v>0</v>
      </c>
      <c r="S99" s="222">
        <f t="shared" si="256"/>
        <v>0</v>
      </c>
      <c r="T99" s="6"/>
      <c r="U99" s="223"/>
      <c r="V99" s="393"/>
      <c r="W99" s="396"/>
      <c r="X99" s="447"/>
      <c r="Y99" s="41"/>
      <c r="Z99" s="41"/>
      <c r="AA99" s="41"/>
    </row>
    <row r="100" spans="1:27" s="152" customFormat="1" ht="12" customHeight="1" x14ac:dyDescent="0.2">
      <c r="A100" s="38"/>
      <c r="B100" s="766" t="s">
        <v>216</v>
      </c>
      <c r="C100" s="223"/>
      <c r="D100" s="224"/>
      <c r="E100" s="222">
        <f t="shared" si="248"/>
        <v>0</v>
      </c>
      <c r="F100" s="6"/>
      <c r="G100" s="223"/>
      <c r="H100" s="224"/>
      <c r="I100" s="222">
        <f t="shared" si="249"/>
        <v>0</v>
      </c>
      <c r="J100" s="223"/>
      <c r="K100" s="224"/>
      <c r="L100" s="222">
        <f t="shared" si="250"/>
        <v>0</v>
      </c>
      <c r="M100" s="223">
        <f t="shared" si="251"/>
        <v>0</v>
      </c>
      <c r="N100" s="224">
        <f t="shared" si="252"/>
        <v>0</v>
      </c>
      <c r="O100" s="222">
        <f t="shared" si="253"/>
        <v>0</v>
      </c>
      <c r="P100" s="6"/>
      <c r="Q100" s="223">
        <f t="shared" si="254"/>
        <v>0</v>
      </c>
      <c r="R100" s="224">
        <f t="shared" si="255"/>
        <v>0</v>
      </c>
      <c r="S100" s="222">
        <f t="shared" si="256"/>
        <v>0</v>
      </c>
      <c r="T100" s="6"/>
      <c r="U100" s="223"/>
      <c r="V100" s="393"/>
      <c r="W100" s="396"/>
      <c r="X100" s="447"/>
      <c r="Y100" s="41"/>
      <c r="Z100" s="41"/>
      <c r="AA100" s="41"/>
    </row>
    <row r="101" spans="1:27" s="152" customFormat="1" ht="12" customHeight="1" x14ac:dyDescent="0.2">
      <c r="A101" s="38"/>
      <c r="B101" s="766" t="s">
        <v>217</v>
      </c>
      <c r="C101" s="223"/>
      <c r="D101" s="224"/>
      <c r="E101" s="222">
        <f t="shared" si="248"/>
        <v>0</v>
      </c>
      <c r="F101" s="6"/>
      <c r="G101" s="223"/>
      <c r="H101" s="224"/>
      <c r="I101" s="222">
        <f t="shared" si="249"/>
        <v>0</v>
      </c>
      <c r="J101" s="223"/>
      <c r="K101" s="224"/>
      <c r="L101" s="222">
        <f t="shared" si="250"/>
        <v>0</v>
      </c>
      <c r="M101" s="223">
        <f t="shared" si="251"/>
        <v>0</v>
      </c>
      <c r="N101" s="224">
        <f t="shared" si="252"/>
        <v>0</v>
      </c>
      <c r="O101" s="222">
        <f t="shared" si="253"/>
        <v>0</v>
      </c>
      <c r="P101" s="6"/>
      <c r="Q101" s="223">
        <f t="shared" si="254"/>
        <v>0</v>
      </c>
      <c r="R101" s="224">
        <f t="shared" si="255"/>
        <v>0</v>
      </c>
      <c r="S101" s="222">
        <f t="shared" si="256"/>
        <v>0</v>
      </c>
      <c r="T101" s="6"/>
      <c r="U101" s="223"/>
      <c r="V101" s="393"/>
      <c r="W101" s="396"/>
      <c r="X101" s="447"/>
      <c r="Y101" s="41"/>
      <c r="Z101" s="41"/>
      <c r="AA101" s="41"/>
    </row>
    <row r="102" spans="1:27" s="152" customFormat="1" ht="12" customHeight="1" x14ac:dyDescent="0.2">
      <c r="A102" s="38"/>
      <c r="B102" s="766" t="s">
        <v>218</v>
      </c>
      <c r="C102" s="223"/>
      <c r="D102" s="224"/>
      <c r="E102" s="222">
        <f t="shared" si="248"/>
        <v>0</v>
      </c>
      <c r="F102" s="6"/>
      <c r="G102" s="223"/>
      <c r="H102" s="224"/>
      <c r="I102" s="222">
        <f t="shared" si="249"/>
        <v>0</v>
      </c>
      <c r="J102" s="223"/>
      <c r="K102" s="224"/>
      <c r="L102" s="222">
        <f t="shared" si="250"/>
        <v>0</v>
      </c>
      <c r="M102" s="223">
        <f t="shared" si="251"/>
        <v>0</v>
      </c>
      <c r="N102" s="224">
        <f t="shared" si="252"/>
        <v>0</v>
      </c>
      <c r="O102" s="222">
        <f t="shared" si="253"/>
        <v>0</v>
      </c>
      <c r="P102" s="6"/>
      <c r="Q102" s="223">
        <f t="shared" si="254"/>
        <v>0</v>
      </c>
      <c r="R102" s="224">
        <f t="shared" si="255"/>
        <v>0</v>
      </c>
      <c r="S102" s="222">
        <f t="shared" si="256"/>
        <v>0</v>
      </c>
      <c r="T102" s="6"/>
      <c r="U102" s="223"/>
      <c r="V102" s="393"/>
      <c r="W102" s="396"/>
      <c r="X102" s="447"/>
      <c r="Y102" s="41"/>
      <c r="Z102" s="41"/>
      <c r="AA102" s="41"/>
    </row>
    <row r="103" spans="1:27" s="152" customFormat="1" ht="12" customHeight="1" x14ac:dyDescent="0.2">
      <c r="A103" s="38"/>
      <c r="B103" s="766" t="s">
        <v>219</v>
      </c>
      <c r="C103" s="223"/>
      <c r="D103" s="224"/>
      <c r="E103" s="222">
        <f t="shared" si="248"/>
        <v>0</v>
      </c>
      <c r="F103" s="6"/>
      <c r="G103" s="223"/>
      <c r="H103" s="224"/>
      <c r="I103" s="222">
        <f t="shared" si="249"/>
        <v>0</v>
      </c>
      <c r="J103" s="223"/>
      <c r="K103" s="224"/>
      <c r="L103" s="222">
        <f t="shared" si="250"/>
        <v>0</v>
      </c>
      <c r="M103" s="223">
        <f t="shared" si="251"/>
        <v>0</v>
      </c>
      <c r="N103" s="224">
        <f t="shared" si="252"/>
        <v>0</v>
      </c>
      <c r="O103" s="222">
        <f t="shared" si="253"/>
        <v>0</v>
      </c>
      <c r="P103" s="6"/>
      <c r="Q103" s="223">
        <f t="shared" si="254"/>
        <v>0</v>
      </c>
      <c r="R103" s="224">
        <f t="shared" si="255"/>
        <v>0</v>
      </c>
      <c r="S103" s="222">
        <f t="shared" si="256"/>
        <v>0</v>
      </c>
      <c r="T103" s="6"/>
      <c r="U103" s="223"/>
      <c r="V103" s="393"/>
      <c r="W103" s="396"/>
      <c r="X103" s="447"/>
      <c r="Y103" s="41"/>
      <c r="Z103" s="41"/>
      <c r="AA103" s="41"/>
    </row>
    <row r="104" spans="1:27" s="152" customFormat="1" ht="12" customHeight="1" x14ac:dyDescent="0.2">
      <c r="A104" s="38"/>
      <c r="B104" s="766" t="s">
        <v>220</v>
      </c>
      <c r="C104" s="223"/>
      <c r="D104" s="224"/>
      <c r="E104" s="222">
        <f t="shared" si="248"/>
        <v>0</v>
      </c>
      <c r="F104" s="6"/>
      <c r="G104" s="223"/>
      <c r="H104" s="224"/>
      <c r="I104" s="222">
        <f t="shared" si="249"/>
        <v>0</v>
      </c>
      <c r="J104" s="223"/>
      <c r="K104" s="224"/>
      <c r="L104" s="222">
        <f t="shared" si="250"/>
        <v>0</v>
      </c>
      <c r="M104" s="223">
        <f t="shared" si="251"/>
        <v>0</v>
      </c>
      <c r="N104" s="224">
        <f t="shared" si="252"/>
        <v>0</v>
      </c>
      <c r="O104" s="222">
        <f t="shared" si="253"/>
        <v>0</v>
      </c>
      <c r="P104" s="6"/>
      <c r="Q104" s="223">
        <f t="shared" si="254"/>
        <v>0</v>
      </c>
      <c r="R104" s="224">
        <f t="shared" si="255"/>
        <v>0</v>
      </c>
      <c r="S104" s="222">
        <f t="shared" si="256"/>
        <v>0</v>
      </c>
      <c r="T104" s="6"/>
      <c r="U104" s="223"/>
      <c r="V104" s="393"/>
      <c r="W104" s="396"/>
      <c r="X104" s="447"/>
      <c r="Y104" s="41"/>
      <c r="Z104" s="41"/>
      <c r="AA104" s="41"/>
    </row>
    <row r="105" spans="1:27" s="152" customFormat="1" ht="12" customHeight="1" x14ac:dyDescent="0.2">
      <c r="A105" s="57"/>
      <c r="B105" s="766" t="s">
        <v>221</v>
      </c>
      <c r="C105" s="223"/>
      <c r="D105" s="224"/>
      <c r="E105" s="222">
        <f t="shared" ref="E105" si="257">C105*D105</f>
        <v>0</v>
      </c>
      <c r="F105" s="6"/>
      <c r="G105" s="223"/>
      <c r="H105" s="224"/>
      <c r="I105" s="222">
        <f t="shared" ref="I105" si="258">G105*H105</f>
        <v>0</v>
      </c>
      <c r="J105" s="223"/>
      <c r="K105" s="224"/>
      <c r="L105" s="222">
        <f t="shared" ref="L105" si="259">J105*K105</f>
        <v>0</v>
      </c>
      <c r="M105" s="223">
        <f t="shared" ref="M105" si="260">G105+J105</f>
        <v>0</v>
      </c>
      <c r="N105" s="224">
        <f t="shared" ref="N105" si="261">H105+K105</f>
        <v>0</v>
      </c>
      <c r="O105" s="222">
        <f t="shared" ref="O105" si="262">I105+L105</f>
        <v>0</v>
      </c>
      <c r="P105" s="6"/>
      <c r="Q105" s="223">
        <f t="shared" si="229"/>
        <v>0</v>
      </c>
      <c r="R105" s="224">
        <f t="shared" si="229"/>
        <v>0</v>
      </c>
      <c r="S105" s="222">
        <f t="shared" si="229"/>
        <v>0</v>
      </c>
      <c r="T105" s="6"/>
      <c r="U105" s="223"/>
      <c r="V105" s="393"/>
      <c r="W105" s="396"/>
      <c r="X105" s="526"/>
      <c r="Y105" s="41"/>
      <c r="Z105" s="41"/>
      <c r="AA105" s="41"/>
    </row>
    <row r="106" spans="1:27" s="152" customFormat="1" ht="12" customHeight="1" x14ac:dyDescent="0.2">
      <c r="A106" s="57"/>
      <c r="B106" s="766" t="s">
        <v>222</v>
      </c>
      <c r="C106" s="223"/>
      <c r="D106" s="224"/>
      <c r="E106" s="222">
        <f t="shared" ref="E106" si="263">C106*D106</f>
        <v>0</v>
      </c>
      <c r="F106" s="6"/>
      <c r="G106" s="223"/>
      <c r="H106" s="224"/>
      <c r="I106" s="222">
        <f t="shared" ref="I106" si="264">G106*H106</f>
        <v>0</v>
      </c>
      <c r="J106" s="223"/>
      <c r="K106" s="224"/>
      <c r="L106" s="222">
        <f t="shared" ref="L106" si="265">J106*K106</f>
        <v>0</v>
      </c>
      <c r="M106" s="223">
        <f t="shared" ref="M106" si="266">G106+J106</f>
        <v>0</v>
      </c>
      <c r="N106" s="224">
        <f t="shared" ref="N106" si="267">H106+K106</f>
        <v>0</v>
      </c>
      <c r="O106" s="222">
        <f t="shared" ref="O106" si="268">I106+L106</f>
        <v>0</v>
      </c>
      <c r="P106" s="6"/>
      <c r="Q106" s="223">
        <f t="shared" ref="Q106" si="269">M106-U106</f>
        <v>0</v>
      </c>
      <c r="R106" s="224">
        <f t="shared" ref="R106" si="270">N106-V106</f>
        <v>0</v>
      </c>
      <c r="S106" s="222">
        <f t="shared" ref="S106" si="271">O106-W106</f>
        <v>0</v>
      </c>
      <c r="T106" s="6"/>
      <c r="U106" s="223"/>
      <c r="V106" s="393"/>
      <c r="W106" s="396"/>
      <c r="X106" s="526"/>
      <c r="Y106" s="41"/>
      <c r="Z106" s="41"/>
      <c r="AA106" s="41"/>
    </row>
    <row r="107" spans="1:27" s="152" customFormat="1" ht="12" customHeight="1" x14ac:dyDescent="0.2">
      <c r="A107" s="57"/>
      <c r="B107" s="766" t="s">
        <v>223</v>
      </c>
      <c r="C107" s="223"/>
      <c r="D107" s="224"/>
      <c r="E107" s="222">
        <f t="shared" ref="E107" si="272">C107*D107</f>
        <v>0</v>
      </c>
      <c r="F107" s="6"/>
      <c r="G107" s="223"/>
      <c r="H107" s="224"/>
      <c r="I107" s="222">
        <f t="shared" ref="I107" si="273">G107*H107</f>
        <v>0</v>
      </c>
      <c r="J107" s="223"/>
      <c r="K107" s="224"/>
      <c r="L107" s="222">
        <f t="shared" ref="L107" si="274">J107*K107</f>
        <v>0</v>
      </c>
      <c r="M107" s="223">
        <f t="shared" ref="M107" si="275">G107+J107</f>
        <v>0</v>
      </c>
      <c r="N107" s="224">
        <f t="shared" ref="N107" si="276">H107+K107</f>
        <v>0</v>
      </c>
      <c r="O107" s="222">
        <f t="shared" ref="O107" si="277">I107+L107</f>
        <v>0</v>
      </c>
      <c r="P107" s="6"/>
      <c r="Q107" s="223">
        <f t="shared" ref="Q107" si="278">M107-U107</f>
        <v>0</v>
      </c>
      <c r="R107" s="224">
        <f t="shared" ref="R107" si="279">N107-V107</f>
        <v>0</v>
      </c>
      <c r="S107" s="222">
        <f t="shared" ref="S107" si="280">O107-W107</f>
        <v>0</v>
      </c>
      <c r="T107" s="6"/>
      <c r="U107" s="223"/>
      <c r="V107" s="393"/>
      <c r="W107" s="396"/>
      <c r="X107" s="526"/>
      <c r="Y107" s="41"/>
      <c r="Z107" s="41"/>
      <c r="AA107" s="41"/>
    </row>
    <row r="108" spans="1:27" s="152" customFormat="1" ht="12" customHeight="1" x14ac:dyDescent="0.2">
      <c r="A108" s="57"/>
      <c r="B108" s="766" t="s">
        <v>224</v>
      </c>
      <c r="C108" s="223"/>
      <c r="D108" s="224"/>
      <c r="E108" s="222">
        <f t="shared" ref="E108" si="281">C108*D108</f>
        <v>0</v>
      </c>
      <c r="F108" s="6"/>
      <c r="G108" s="223"/>
      <c r="H108" s="224"/>
      <c r="I108" s="222">
        <f t="shared" ref="I108" si="282">G108*H108</f>
        <v>0</v>
      </c>
      <c r="J108" s="223"/>
      <c r="K108" s="224"/>
      <c r="L108" s="222">
        <f t="shared" ref="L108" si="283">J108*K108</f>
        <v>0</v>
      </c>
      <c r="M108" s="223">
        <f t="shared" ref="M108" si="284">G108+J108</f>
        <v>0</v>
      </c>
      <c r="N108" s="224">
        <f t="shared" ref="N108" si="285">H108+K108</f>
        <v>0</v>
      </c>
      <c r="O108" s="222">
        <f t="shared" ref="O108" si="286">I108+L108</f>
        <v>0</v>
      </c>
      <c r="P108" s="6"/>
      <c r="Q108" s="223">
        <f t="shared" ref="Q108" si="287">M108-U108</f>
        <v>0</v>
      </c>
      <c r="R108" s="224">
        <f t="shared" ref="R108" si="288">N108-V108</f>
        <v>0</v>
      </c>
      <c r="S108" s="222">
        <f t="shared" ref="S108" si="289">O108-W108</f>
        <v>0</v>
      </c>
      <c r="T108" s="6"/>
      <c r="U108" s="223"/>
      <c r="V108" s="393"/>
      <c r="W108" s="396"/>
      <c r="X108" s="526"/>
      <c r="Y108" s="41"/>
      <c r="Z108" s="41"/>
      <c r="AA108" s="41"/>
    </row>
    <row r="109" spans="1:27" s="152" customFormat="1" ht="12" customHeight="1" x14ac:dyDescent="0.2">
      <c r="A109" s="57"/>
      <c r="B109" s="766" t="s">
        <v>225</v>
      </c>
      <c r="C109" s="223"/>
      <c r="D109" s="224"/>
      <c r="E109" s="222">
        <f t="shared" ref="E109" si="290">C109*D109</f>
        <v>0</v>
      </c>
      <c r="F109" s="6"/>
      <c r="G109" s="223"/>
      <c r="H109" s="224"/>
      <c r="I109" s="222">
        <f t="shared" ref="I109" si="291">G109*H109</f>
        <v>0</v>
      </c>
      <c r="J109" s="223"/>
      <c r="K109" s="224"/>
      <c r="L109" s="222">
        <f t="shared" ref="L109" si="292">J109*K109</f>
        <v>0</v>
      </c>
      <c r="M109" s="223">
        <f t="shared" ref="M109" si="293">G109+J109</f>
        <v>0</v>
      </c>
      <c r="N109" s="224">
        <f t="shared" ref="N109" si="294">H109+K109</f>
        <v>0</v>
      </c>
      <c r="O109" s="222">
        <f t="shared" ref="O109" si="295">I109+L109</f>
        <v>0</v>
      </c>
      <c r="P109" s="6"/>
      <c r="Q109" s="223">
        <f t="shared" ref="Q109" si="296">M109-U109</f>
        <v>0</v>
      </c>
      <c r="R109" s="224">
        <f t="shared" ref="R109" si="297">N109-V109</f>
        <v>0</v>
      </c>
      <c r="S109" s="222">
        <f t="shared" ref="S109" si="298">O109-W109</f>
        <v>0</v>
      </c>
      <c r="T109" s="6"/>
      <c r="U109" s="223"/>
      <c r="V109" s="393"/>
      <c r="W109" s="396"/>
      <c r="X109" s="526"/>
      <c r="Y109" s="41"/>
      <c r="Z109" s="41"/>
      <c r="AA109" s="41"/>
    </row>
    <row r="110" spans="1:27" s="152" customFormat="1" ht="12" customHeight="1" x14ac:dyDescent="0.2">
      <c r="A110" s="57"/>
      <c r="B110" s="766" t="s">
        <v>226</v>
      </c>
      <c r="C110" s="223"/>
      <c r="D110" s="224"/>
      <c r="E110" s="222">
        <f t="shared" ref="E110" si="299">C110*D110</f>
        <v>0</v>
      </c>
      <c r="F110" s="6"/>
      <c r="G110" s="223"/>
      <c r="H110" s="224"/>
      <c r="I110" s="222">
        <f t="shared" ref="I110" si="300">G110*H110</f>
        <v>0</v>
      </c>
      <c r="J110" s="223"/>
      <c r="K110" s="224"/>
      <c r="L110" s="222">
        <f t="shared" ref="L110" si="301">J110*K110</f>
        <v>0</v>
      </c>
      <c r="M110" s="223">
        <f t="shared" ref="M110" si="302">G110+J110</f>
        <v>0</v>
      </c>
      <c r="N110" s="224">
        <f t="shared" ref="N110" si="303">H110+K110</f>
        <v>0</v>
      </c>
      <c r="O110" s="222">
        <f t="shared" ref="O110" si="304">I110+L110</f>
        <v>0</v>
      </c>
      <c r="P110" s="6"/>
      <c r="Q110" s="223">
        <f t="shared" ref="Q110" si="305">M110-U110</f>
        <v>0</v>
      </c>
      <c r="R110" s="224">
        <f t="shared" ref="R110" si="306">N110-V110</f>
        <v>0</v>
      </c>
      <c r="S110" s="222">
        <f t="shared" ref="S110" si="307">O110-W110</f>
        <v>0</v>
      </c>
      <c r="T110" s="6"/>
      <c r="U110" s="223"/>
      <c r="V110" s="393"/>
      <c r="W110" s="396"/>
      <c r="X110" s="526"/>
      <c r="Y110" s="41"/>
      <c r="Z110" s="41"/>
      <c r="AA110" s="41"/>
    </row>
    <row r="111" spans="1:27" s="152" customFormat="1" ht="12" customHeight="1" x14ac:dyDescent="0.2">
      <c r="A111" s="57"/>
      <c r="B111" s="766" t="s">
        <v>227</v>
      </c>
      <c r="C111" s="223"/>
      <c r="D111" s="224"/>
      <c r="E111" s="222">
        <f t="shared" ref="E111" si="308">C111*D111</f>
        <v>0</v>
      </c>
      <c r="F111" s="6"/>
      <c r="G111" s="223"/>
      <c r="H111" s="224"/>
      <c r="I111" s="222">
        <f t="shared" ref="I111" si="309">G111*H111</f>
        <v>0</v>
      </c>
      <c r="J111" s="223"/>
      <c r="K111" s="224"/>
      <c r="L111" s="222">
        <f t="shared" ref="L111" si="310">J111*K111</f>
        <v>0</v>
      </c>
      <c r="M111" s="223">
        <f t="shared" ref="M111" si="311">G111+J111</f>
        <v>0</v>
      </c>
      <c r="N111" s="224">
        <f t="shared" ref="N111" si="312">H111+K111</f>
        <v>0</v>
      </c>
      <c r="O111" s="222">
        <f t="shared" ref="O111" si="313">I111+L111</f>
        <v>0</v>
      </c>
      <c r="P111" s="6"/>
      <c r="Q111" s="223">
        <f t="shared" ref="Q111" si="314">M111-U111</f>
        <v>0</v>
      </c>
      <c r="R111" s="224">
        <f t="shared" ref="R111" si="315">N111-V111</f>
        <v>0</v>
      </c>
      <c r="S111" s="222">
        <f t="shared" ref="S111" si="316">O111-W111</f>
        <v>0</v>
      </c>
      <c r="T111" s="6"/>
      <c r="U111" s="223"/>
      <c r="V111" s="393"/>
      <c r="W111" s="396"/>
      <c r="X111" s="526"/>
      <c r="Y111" s="41"/>
      <c r="Z111" s="41"/>
      <c r="AA111" s="41"/>
    </row>
    <row r="112" spans="1:27" s="152" customFormat="1" ht="12" customHeight="1" x14ac:dyDescent="0.2">
      <c r="A112" s="57"/>
      <c r="B112" s="766" t="s">
        <v>228</v>
      </c>
      <c r="C112" s="223"/>
      <c r="D112" s="224"/>
      <c r="E112" s="222">
        <f t="shared" ref="E112" si="317">C112*D112</f>
        <v>0</v>
      </c>
      <c r="F112" s="6"/>
      <c r="G112" s="223"/>
      <c r="H112" s="224"/>
      <c r="I112" s="222">
        <f t="shared" ref="I112" si="318">G112*H112</f>
        <v>0</v>
      </c>
      <c r="J112" s="223"/>
      <c r="K112" s="224"/>
      <c r="L112" s="222">
        <f t="shared" ref="L112" si="319">J112*K112</f>
        <v>0</v>
      </c>
      <c r="M112" s="223">
        <f t="shared" ref="M112" si="320">G112+J112</f>
        <v>0</v>
      </c>
      <c r="N112" s="224">
        <f t="shared" ref="N112" si="321">H112+K112</f>
        <v>0</v>
      </c>
      <c r="O112" s="222">
        <f t="shared" ref="O112" si="322">I112+L112</f>
        <v>0</v>
      </c>
      <c r="P112" s="6"/>
      <c r="Q112" s="223">
        <f t="shared" ref="Q112" si="323">M112-U112</f>
        <v>0</v>
      </c>
      <c r="R112" s="224">
        <f t="shared" ref="R112" si="324">N112-V112</f>
        <v>0</v>
      </c>
      <c r="S112" s="222">
        <f t="shared" ref="S112" si="325">O112-W112</f>
        <v>0</v>
      </c>
      <c r="T112" s="6"/>
      <c r="U112" s="223"/>
      <c r="V112" s="393"/>
      <c r="W112" s="396"/>
      <c r="X112" s="526"/>
      <c r="Y112" s="41"/>
      <c r="Z112" s="41"/>
      <c r="AA112" s="41"/>
    </row>
    <row r="113" spans="1:27" s="152" customFormat="1" ht="12" customHeight="1" x14ac:dyDescent="0.2">
      <c r="A113" s="57"/>
      <c r="B113" s="766" t="s">
        <v>229</v>
      </c>
      <c r="C113" s="223"/>
      <c r="D113" s="224"/>
      <c r="E113" s="222">
        <f t="shared" ref="E113" si="326">C113*D113</f>
        <v>0</v>
      </c>
      <c r="F113" s="6"/>
      <c r="G113" s="223"/>
      <c r="H113" s="224"/>
      <c r="I113" s="222">
        <f t="shared" ref="I113" si="327">G113*H113</f>
        <v>0</v>
      </c>
      <c r="J113" s="223"/>
      <c r="K113" s="224"/>
      <c r="L113" s="222">
        <f t="shared" ref="L113" si="328">J113*K113</f>
        <v>0</v>
      </c>
      <c r="M113" s="223">
        <f t="shared" ref="M113" si="329">G113+J113</f>
        <v>0</v>
      </c>
      <c r="N113" s="224">
        <f t="shared" ref="N113" si="330">H113+K113</f>
        <v>0</v>
      </c>
      <c r="O113" s="222">
        <f t="shared" ref="O113" si="331">I113+L113</f>
        <v>0</v>
      </c>
      <c r="P113" s="6"/>
      <c r="Q113" s="223">
        <f t="shared" ref="Q113" si="332">M113-U113</f>
        <v>0</v>
      </c>
      <c r="R113" s="224">
        <f t="shared" ref="R113" si="333">N113-V113</f>
        <v>0</v>
      </c>
      <c r="S113" s="222">
        <f t="shared" ref="S113" si="334">O113-W113</f>
        <v>0</v>
      </c>
      <c r="T113" s="6"/>
      <c r="U113" s="223"/>
      <c r="V113" s="393"/>
      <c r="W113" s="396"/>
      <c r="X113" s="526"/>
      <c r="Y113" s="41"/>
      <c r="Z113" s="41"/>
      <c r="AA113" s="41"/>
    </row>
    <row r="114" spans="1:27" s="152" customFormat="1" ht="12" customHeight="1" x14ac:dyDescent="0.2">
      <c r="A114" s="57"/>
      <c r="B114" s="766" t="s">
        <v>230</v>
      </c>
      <c r="C114" s="223"/>
      <c r="D114" s="224"/>
      <c r="E114" s="222">
        <f t="shared" ref="E114" si="335">C114*D114</f>
        <v>0</v>
      </c>
      <c r="F114" s="6"/>
      <c r="G114" s="223"/>
      <c r="H114" s="224"/>
      <c r="I114" s="222">
        <f t="shared" ref="I114" si="336">G114*H114</f>
        <v>0</v>
      </c>
      <c r="J114" s="223"/>
      <c r="K114" s="224"/>
      <c r="L114" s="222">
        <f t="shared" ref="L114" si="337">J114*K114</f>
        <v>0</v>
      </c>
      <c r="M114" s="223">
        <f t="shared" ref="M114" si="338">G114+J114</f>
        <v>0</v>
      </c>
      <c r="N114" s="224">
        <f t="shared" ref="N114" si="339">H114+K114</f>
        <v>0</v>
      </c>
      <c r="O114" s="222">
        <f t="shared" ref="O114" si="340">I114+L114</f>
        <v>0</v>
      </c>
      <c r="P114" s="6"/>
      <c r="Q114" s="223">
        <f t="shared" ref="Q114" si="341">M114-U114</f>
        <v>0</v>
      </c>
      <c r="R114" s="224">
        <f t="shared" ref="R114" si="342">N114-V114</f>
        <v>0</v>
      </c>
      <c r="S114" s="222">
        <f t="shared" ref="S114" si="343">O114-W114</f>
        <v>0</v>
      </c>
      <c r="T114" s="6"/>
      <c r="U114" s="223"/>
      <c r="V114" s="393"/>
      <c r="W114" s="396"/>
      <c r="X114" s="526"/>
      <c r="Y114" s="41"/>
      <c r="Z114" s="41"/>
      <c r="AA114" s="41"/>
    </row>
    <row r="115" spans="1:27" s="152" customFormat="1" ht="12" customHeight="1" x14ac:dyDescent="0.2">
      <c r="A115" s="614"/>
      <c r="B115" s="767"/>
      <c r="C115" s="272"/>
      <c r="D115" s="615"/>
      <c r="E115" s="616"/>
      <c r="F115" s="6"/>
      <c r="G115" s="272"/>
      <c r="H115" s="615"/>
      <c r="I115" s="616"/>
      <c r="J115" s="272"/>
      <c r="K115" s="615"/>
      <c r="L115" s="616"/>
      <c r="M115" s="272"/>
      <c r="N115" s="615"/>
      <c r="O115" s="616"/>
      <c r="P115" s="6"/>
      <c r="Q115" s="617"/>
      <c r="R115" s="226"/>
      <c r="S115" s="616"/>
      <c r="T115" s="6"/>
      <c r="U115" s="272"/>
      <c r="V115" s="618"/>
      <c r="W115" s="619"/>
      <c r="X115" s="620"/>
      <c r="Y115" s="41"/>
      <c r="Z115" s="41"/>
      <c r="AA115" s="41"/>
    </row>
    <row r="116" spans="1:27" ht="12" customHeight="1" x14ac:dyDescent="0.2">
      <c r="A116" s="265"/>
      <c r="B116" s="60"/>
      <c r="C116" s="244"/>
      <c r="D116" s="268"/>
      <c r="E116" s="280"/>
      <c r="G116" s="244"/>
      <c r="H116" s="268"/>
      <c r="I116" s="280"/>
      <c r="J116" s="244"/>
      <c r="K116" s="268"/>
      <c r="L116" s="280"/>
      <c r="M116" s="244"/>
      <c r="N116" s="268"/>
      <c r="O116" s="280"/>
      <c r="P116" s="81"/>
      <c r="Q116" s="402"/>
      <c r="R116" s="81"/>
      <c r="S116" s="87"/>
      <c r="U116" s="244"/>
      <c r="V116" s="268"/>
      <c r="W116" s="280"/>
      <c r="X116" s="245"/>
      <c r="Z116" s="423"/>
    </row>
    <row r="117" spans="1:27" s="145" customFormat="1" ht="24" customHeight="1" x14ac:dyDescent="0.2">
      <c r="A117" s="792" t="s">
        <v>30</v>
      </c>
      <c r="B117" s="815"/>
      <c r="C117" s="556"/>
      <c r="D117" s="559"/>
      <c r="E117" s="28">
        <f>SUM(E118:E130)</f>
        <v>0</v>
      </c>
      <c r="F117" s="15"/>
      <c r="G117" s="556"/>
      <c r="H117" s="558"/>
      <c r="I117" s="28">
        <f>SUM(I118:I130)</f>
        <v>0</v>
      </c>
      <c r="J117" s="556"/>
      <c r="K117" s="558"/>
      <c r="L117" s="28">
        <f>SUM(L118:L130)</f>
        <v>0</v>
      </c>
      <c r="M117" s="556"/>
      <c r="N117" s="558"/>
      <c r="O117" s="28">
        <f>SUM(O118:O130)</f>
        <v>0</v>
      </c>
      <c r="P117" s="29"/>
      <c r="Q117" s="556"/>
      <c r="R117" s="558"/>
      <c r="S117" s="28" t="e">
        <f t="shared" ref="S117:S124" si="344">O117-W117</f>
        <v>#DIV/0!</v>
      </c>
      <c r="T117" s="15"/>
      <c r="U117" s="556"/>
      <c r="V117" s="558"/>
      <c r="W117" s="28" t="e">
        <f>SUM(W118:W130)</f>
        <v>#DIV/0!</v>
      </c>
      <c r="X117" s="730" t="s">
        <v>297</v>
      </c>
      <c r="Z117" s="425"/>
    </row>
    <row r="118" spans="1:27" ht="12" customHeight="1" x14ac:dyDescent="0.2">
      <c r="A118" s="369"/>
      <c r="B118" s="89" t="s">
        <v>106</v>
      </c>
      <c r="C118" s="91"/>
      <c r="D118" s="92"/>
      <c r="E118" s="50">
        <f t="shared" ref="E118:E125" si="345">C118*D118</f>
        <v>0</v>
      </c>
      <c r="G118" s="91"/>
      <c r="H118" s="92"/>
      <c r="I118" s="50">
        <f t="shared" ref="I118:I125" si="346">G118*H118</f>
        <v>0</v>
      </c>
      <c r="J118" s="91"/>
      <c r="K118" s="92"/>
      <c r="L118" s="50">
        <f t="shared" ref="L118:L125" si="347">J118*K118</f>
        <v>0</v>
      </c>
      <c r="M118" s="93">
        <f t="shared" ref="M118:O125" si="348">G118+J118</f>
        <v>0</v>
      </c>
      <c r="N118" s="94">
        <f t="shared" si="348"/>
        <v>0</v>
      </c>
      <c r="O118" s="90">
        <f t="shared" si="348"/>
        <v>0</v>
      </c>
      <c r="P118" s="6"/>
      <c r="Q118" s="51">
        <f t="shared" ref="Q118:R124" si="349">M118-U118</f>
        <v>-12000</v>
      </c>
      <c r="R118" s="52">
        <f t="shared" si="349"/>
        <v>-1</v>
      </c>
      <c r="S118" s="50">
        <f t="shared" si="344"/>
        <v>-12000</v>
      </c>
      <c r="U118" s="91">
        <v>12000</v>
      </c>
      <c r="V118" s="92">
        <v>1</v>
      </c>
      <c r="W118" s="392">
        <f t="shared" ref="W118:W124" si="350">V118*U118</f>
        <v>12000</v>
      </c>
      <c r="X118" s="98"/>
      <c r="Z118" s="423"/>
    </row>
    <row r="119" spans="1:27" ht="12" customHeight="1" x14ac:dyDescent="0.2">
      <c r="A119" s="369"/>
      <c r="B119" s="89" t="s">
        <v>125</v>
      </c>
      <c r="C119" s="105"/>
      <c r="D119" s="52"/>
      <c r="E119" s="50">
        <f t="shared" si="345"/>
        <v>0</v>
      </c>
      <c r="G119" s="105"/>
      <c r="H119" s="52"/>
      <c r="I119" s="50">
        <f t="shared" si="346"/>
        <v>0</v>
      </c>
      <c r="J119" s="105"/>
      <c r="K119" s="52"/>
      <c r="L119" s="50">
        <f t="shared" si="347"/>
        <v>0</v>
      </c>
      <c r="M119" s="93">
        <f t="shared" si="348"/>
        <v>0</v>
      </c>
      <c r="N119" s="94">
        <f t="shared" si="348"/>
        <v>0</v>
      </c>
      <c r="O119" s="90">
        <f t="shared" si="348"/>
        <v>0</v>
      </c>
      <c r="P119" s="6"/>
      <c r="Q119" s="51">
        <f t="shared" si="349"/>
        <v>-3000</v>
      </c>
      <c r="R119" s="52">
        <f t="shared" si="349"/>
        <v>-1</v>
      </c>
      <c r="S119" s="50">
        <f t="shared" si="344"/>
        <v>-3000</v>
      </c>
      <c r="U119" s="105">
        <v>3000</v>
      </c>
      <c r="V119" s="52">
        <v>1</v>
      </c>
      <c r="W119" s="392">
        <f t="shared" si="350"/>
        <v>3000</v>
      </c>
      <c r="X119" s="85"/>
      <c r="Z119" s="423"/>
    </row>
    <row r="120" spans="1:27" ht="12" customHeight="1" x14ac:dyDescent="0.2">
      <c r="A120" s="369"/>
      <c r="B120" s="89" t="s">
        <v>33</v>
      </c>
      <c r="C120" s="51"/>
      <c r="D120" s="52"/>
      <c r="E120" s="50">
        <f t="shared" si="345"/>
        <v>0</v>
      </c>
      <c r="G120" s="51"/>
      <c r="H120" s="52"/>
      <c r="I120" s="50">
        <f t="shared" si="346"/>
        <v>0</v>
      </c>
      <c r="J120" s="51"/>
      <c r="K120" s="52"/>
      <c r="L120" s="50">
        <f t="shared" si="347"/>
        <v>0</v>
      </c>
      <c r="M120" s="93">
        <f t="shared" si="348"/>
        <v>0</v>
      </c>
      <c r="N120" s="94">
        <f t="shared" si="348"/>
        <v>0</v>
      </c>
      <c r="O120" s="90">
        <f t="shared" si="348"/>
        <v>0</v>
      </c>
      <c r="P120" s="6"/>
      <c r="Q120" s="51">
        <f t="shared" si="349"/>
        <v>-300</v>
      </c>
      <c r="R120" s="52">
        <f t="shared" si="349"/>
        <v>-1</v>
      </c>
      <c r="S120" s="50">
        <f t="shared" si="344"/>
        <v>-300</v>
      </c>
      <c r="U120" s="51">
        <v>300</v>
      </c>
      <c r="V120" s="52">
        <v>1</v>
      </c>
      <c r="W120" s="392">
        <f t="shared" si="350"/>
        <v>300</v>
      </c>
      <c r="X120" s="85"/>
      <c r="Z120" s="423"/>
    </row>
    <row r="121" spans="1:27" ht="12" customHeight="1" x14ac:dyDescent="0.2">
      <c r="A121" s="369"/>
      <c r="B121" s="89" t="s">
        <v>94</v>
      </c>
      <c r="C121" s="51"/>
      <c r="D121" s="52"/>
      <c r="E121" s="50">
        <f t="shared" si="345"/>
        <v>0</v>
      </c>
      <c r="G121" s="51"/>
      <c r="H121" s="52"/>
      <c r="I121" s="50">
        <f t="shared" si="346"/>
        <v>0</v>
      </c>
      <c r="J121" s="51"/>
      <c r="K121" s="52"/>
      <c r="L121" s="50">
        <f t="shared" si="347"/>
        <v>0</v>
      </c>
      <c r="M121" s="93">
        <f t="shared" si="348"/>
        <v>0</v>
      </c>
      <c r="N121" s="94">
        <f t="shared" si="348"/>
        <v>0</v>
      </c>
      <c r="O121" s="90">
        <f t="shared" si="348"/>
        <v>0</v>
      </c>
      <c r="P121" s="6"/>
      <c r="Q121" s="51" t="e">
        <f t="shared" si="349"/>
        <v>#DIV/0!</v>
      </c>
      <c r="R121" s="52">
        <f t="shared" si="349"/>
        <v>-1</v>
      </c>
      <c r="S121" s="50" t="e">
        <f t="shared" si="344"/>
        <v>#DIV/0!</v>
      </c>
      <c r="U121" s="51" t="e">
        <f>W225*5.6</f>
        <v>#DIV/0!</v>
      </c>
      <c r="V121" s="52">
        <v>1</v>
      </c>
      <c r="W121" s="392" t="e">
        <f t="shared" si="350"/>
        <v>#DIV/0!</v>
      </c>
      <c r="X121" s="85" t="s">
        <v>298</v>
      </c>
      <c r="Z121" s="423"/>
    </row>
    <row r="122" spans="1:27" ht="12" customHeight="1" x14ac:dyDescent="0.2">
      <c r="A122" s="369"/>
      <c r="B122" s="89" t="s">
        <v>126</v>
      </c>
      <c r="C122" s="51"/>
      <c r="D122" s="52"/>
      <c r="E122" s="50">
        <f t="shared" si="345"/>
        <v>0</v>
      </c>
      <c r="G122" s="51"/>
      <c r="H122" s="52"/>
      <c r="I122" s="50">
        <f t="shared" si="346"/>
        <v>0</v>
      </c>
      <c r="J122" s="51"/>
      <c r="K122" s="52"/>
      <c r="L122" s="50">
        <f t="shared" si="347"/>
        <v>0</v>
      </c>
      <c r="M122" s="93">
        <f t="shared" si="348"/>
        <v>0</v>
      </c>
      <c r="N122" s="94">
        <f t="shared" si="348"/>
        <v>0</v>
      </c>
      <c r="O122" s="90">
        <f t="shared" si="348"/>
        <v>0</v>
      </c>
      <c r="P122" s="6"/>
      <c r="Q122" s="51">
        <f t="shared" si="349"/>
        <v>-500</v>
      </c>
      <c r="R122" s="52">
        <f t="shared" si="349"/>
        <v>-1</v>
      </c>
      <c r="S122" s="50">
        <f t="shared" si="344"/>
        <v>-500</v>
      </c>
      <c r="U122" s="51">
        <v>500</v>
      </c>
      <c r="V122" s="52">
        <v>1</v>
      </c>
      <c r="W122" s="392">
        <f t="shared" si="350"/>
        <v>500</v>
      </c>
      <c r="X122" s="85"/>
      <c r="Z122" s="423"/>
    </row>
    <row r="123" spans="1:27" ht="12" customHeight="1" x14ac:dyDescent="0.2">
      <c r="A123" s="369"/>
      <c r="B123" s="89" t="s">
        <v>127</v>
      </c>
      <c r="C123" s="51"/>
      <c r="D123" s="52"/>
      <c r="E123" s="50">
        <f t="shared" si="345"/>
        <v>0</v>
      </c>
      <c r="G123" s="51"/>
      <c r="H123" s="52"/>
      <c r="I123" s="50">
        <f t="shared" si="346"/>
        <v>0</v>
      </c>
      <c r="J123" s="51"/>
      <c r="K123" s="52"/>
      <c r="L123" s="50">
        <f t="shared" si="347"/>
        <v>0</v>
      </c>
      <c r="M123" s="93">
        <f t="shared" si="348"/>
        <v>0</v>
      </c>
      <c r="N123" s="94">
        <f t="shared" si="348"/>
        <v>0</v>
      </c>
      <c r="O123" s="90">
        <f t="shared" si="348"/>
        <v>0</v>
      </c>
      <c r="P123" s="6"/>
      <c r="Q123" s="51">
        <f t="shared" si="349"/>
        <v>-150</v>
      </c>
      <c r="R123" s="52">
        <f t="shared" si="349"/>
        <v>-1</v>
      </c>
      <c r="S123" s="50">
        <f t="shared" si="344"/>
        <v>-150</v>
      </c>
      <c r="U123" s="51">
        <v>150</v>
      </c>
      <c r="V123" s="52">
        <v>1</v>
      </c>
      <c r="W123" s="392">
        <f t="shared" si="350"/>
        <v>150</v>
      </c>
      <c r="X123" s="85"/>
      <c r="Z123" s="423"/>
    </row>
    <row r="124" spans="1:27" ht="12" customHeight="1" x14ac:dyDescent="0.2">
      <c r="A124" s="369"/>
      <c r="B124" s="89" t="s">
        <v>34</v>
      </c>
      <c r="C124" s="51"/>
      <c r="D124" s="52"/>
      <c r="E124" s="50">
        <f t="shared" si="345"/>
        <v>0</v>
      </c>
      <c r="G124" s="51"/>
      <c r="H124" s="52"/>
      <c r="I124" s="50">
        <f t="shared" si="346"/>
        <v>0</v>
      </c>
      <c r="J124" s="51"/>
      <c r="K124" s="52"/>
      <c r="L124" s="50">
        <f t="shared" si="347"/>
        <v>0</v>
      </c>
      <c r="M124" s="93">
        <f t="shared" si="348"/>
        <v>0</v>
      </c>
      <c r="N124" s="94">
        <f t="shared" si="348"/>
        <v>0</v>
      </c>
      <c r="O124" s="90">
        <f t="shared" si="348"/>
        <v>0</v>
      </c>
      <c r="P124" s="6"/>
      <c r="Q124" s="51">
        <f t="shared" si="349"/>
        <v>-250</v>
      </c>
      <c r="R124" s="52">
        <f t="shared" si="349"/>
        <v>-1</v>
      </c>
      <c r="S124" s="50">
        <f t="shared" si="344"/>
        <v>-250</v>
      </c>
      <c r="U124" s="51">
        <v>250</v>
      </c>
      <c r="V124" s="52">
        <v>1</v>
      </c>
      <c r="W124" s="392">
        <f t="shared" si="350"/>
        <v>250</v>
      </c>
      <c r="X124" s="85"/>
      <c r="Z124" s="423"/>
    </row>
    <row r="125" spans="1:27" s="152" customFormat="1" ht="12" customHeight="1" x14ac:dyDescent="0.2">
      <c r="A125" s="57"/>
      <c r="B125" s="699" t="s">
        <v>22</v>
      </c>
      <c r="C125" s="42"/>
      <c r="D125" s="43"/>
      <c r="E125" s="40">
        <f t="shared" si="345"/>
        <v>0</v>
      </c>
      <c r="F125" s="6"/>
      <c r="G125" s="247"/>
      <c r="H125" s="248"/>
      <c r="I125" s="222">
        <f t="shared" si="346"/>
        <v>0</v>
      </c>
      <c r="J125" s="247"/>
      <c r="K125" s="248"/>
      <c r="L125" s="222">
        <f t="shared" si="347"/>
        <v>0</v>
      </c>
      <c r="M125" s="223">
        <f t="shared" si="348"/>
        <v>0</v>
      </c>
      <c r="N125" s="224">
        <f t="shared" si="348"/>
        <v>0</v>
      </c>
      <c r="O125" s="222">
        <f t="shared" si="348"/>
        <v>0</v>
      </c>
      <c r="P125" s="6"/>
      <c r="Q125" s="42">
        <f t="shared" ref="Q125:S129" si="351">M125-U125</f>
        <v>0</v>
      </c>
      <c r="R125" s="43">
        <f t="shared" si="351"/>
        <v>0</v>
      </c>
      <c r="S125" s="40">
        <f t="shared" si="351"/>
        <v>0</v>
      </c>
      <c r="T125" s="6"/>
      <c r="U125" s="247"/>
      <c r="V125" s="249"/>
      <c r="W125" s="44"/>
      <c r="X125" s="740"/>
      <c r="Y125" s="41"/>
      <c r="Z125" s="41"/>
      <c r="AA125" s="41"/>
    </row>
    <row r="126" spans="1:27" s="152" customFormat="1" ht="12" customHeight="1" x14ac:dyDescent="0.2">
      <c r="A126" s="57"/>
      <c r="B126" s="699" t="s">
        <v>22</v>
      </c>
      <c r="C126" s="42"/>
      <c r="D126" s="43"/>
      <c r="E126" s="40">
        <f t="shared" ref="E126" si="352">C126*D126</f>
        <v>0</v>
      </c>
      <c r="F126" s="6"/>
      <c r="G126" s="247"/>
      <c r="H126" s="248"/>
      <c r="I126" s="222">
        <f t="shared" ref="I126" si="353">G126*H126</f>
        <v>0</v>
      </c>
      <c r="J126" s="247"/>
      <c r="K126" s="248"/>
      <c r="L126" s="222">
        <f t="shared" ref="L126" si="354">J126*K126</f>
        <v>0</v>
      </c>
      <c r="M126" s="223">
        <f t="shared" ref="M126" si="355">G126+J126</f>
        <v>0</v>
      </c>
      <c r="N126" s="224">
        <f t="shared" ref="N126" si="356">H126+K126</f>
        <v>0</v>
      </c>
      <c r="O126" s="222">
        <f t="shared" ref="O126" si="357">I126+L126</f>
        <v>0</v>
      </c>
      <c r="P126" s="6"/>
      <c r="Q126" s="42">
        <f t="shared" si="351"/>
        <v>0</v>
      </c>
      <c r="R126" s="43">
        <f t="shared" si="351"/>
        <v>0</v>
      </c>
      <c r="S126" s="40">
        <f t="shared" si="351"/>
        <v>0</v>
      </c>
      <c r="T126" s="6"/>
      <c r="U126" s="247"/>
      <c r="V126" s="249"/>
      <c r="W126" s="44"/>
      <c r="X126" s="740"/>
      <c r="Y126" s="41"/>
      <c r="Z126" s="41"/>
      <c r="AA126" s="41"/>
    </row>
    <row r="127" spans="1:27" s="152" customFormat="1" ht="12" customHeight="1" x14ac:dyDescent="0.2">
      <c r="A127" s="57"/>
      <c r="B127" s="699" t="s">
        <v>22</v>
      </c>
      <c r="C127" s="42"/>
      <c r="D127" s="43"/>
      <c r="E127" s="40">
        <f t="shared" ref="E127" si="358">C127*D127</f>
        <v>0</v>
      </c>
      <c r="F127" s="6"/>
      <c r="G127" s="247"/>
      <c r="H127" s="248"/>
      <c r="I127" s="222">
        <f t="shared" ref="I127" si="359">G127*H127</f>
        <v>0</v>
      </c>
      <c r="J127" s="247"/>
      <c r="K127" s="248"/>
      <c r="L127" s="222">
        <f t="shared" ref="L127" si="360">J127*K127</f>
        <v>0</v>
      </c>
      <c r="M127" s="223">
        <f t="shared" ref="M127" si="361">G127+J127</f>
        <v>0</v>
      </c>
      <c r="N127" s="224">
        <f t="shared" ref="N127" si="362">H127+K127</f>
        <v>0</v>
      </c>
      <c r="O127" s="222">
        <f t="shared" ref="O127" si="363">I127+L127</f>
        <v>0</v>
      </c>
      <c r="P127" s="6"/>
      <c r="Q127" s="42">
        <f t="shared" si="351"/>
        <v>0</v>
      </c>
      <c r="R127" s="43">
        <f t="shared" si="351"/>
        <v>0</v>
      </c>
      <c r="S127" s="40">
        <f t="shared" si="351"/>
        <v>0</v>
      </c>
      <c r="T127" s="6"/>
      <c r="U127" s="247"/>
      <c r="V127" s="249"/>
      <c r="W127" s="44"/>
      <c r="X127" s="740"/>
      <c r="Y127" s="41"/>
      <c r="Z127" s="41"/>
      <c r="AA127" s="41"/>
    </row>
    <row r="128" spans="1:27" s="152" customFormat="1" ht="12" customHeight="1" x14ac:dyDescent="0.2">
      <c r="A128" s="57"/>
      <c r="B128" s="699" t="s">
        <v>22</v>
      </c>
      <c r="C128" s="42"/>
      <c r="D128" s="43"/>
      <c r="E128" s="40">
        <f t="shared" ref="E128" si="364">C128*D128</f>
        <v>0</v>
      </c>
      <c r="F128" s="6"/>
      <c r="G128" s="247"/>
      <c r="H128" s="248"/>
      <c r="I128" s="222">
        <f t="shared" ref="I128" si="365">G128*H128</f>
        <v>0</v>
      </c>
      <c r="J128" s="247"/>
      <c r="K128" s="248"/>
      <c r="L128" s="222">
        <f t="shared" ref="L128" si="366">J128*K128</f>
        <v>0</v>
      </c>
      <c r="M128" s="223">
        <f t="shared" ref="M128" si="367">G128+J128</f>
        <v>0</v>
      </c>
      <c r="N128" s="224">
        <f t="shared" ref="N128" si="368">H128+K128</f>
        <v>0</v>
      </c>
      <c r="O128" s="222">
        <f t="shared" ref="O128" si="369">I128+L128</f>
        <v>0</v>
      </c>
      <c r="P128" s="6"/>
      <c r="Q128" s="42">
        <f t="shared" si="351"/>
        <v>0</v>
      </c>
      <c r="R128" s="43">
        <f t="shared" si="351"/>
        <v>0</v>
      </c>
      <c r="S128" s="40">
        <f t="shared" si="351"/>
        <v>0</v>
      </c>
      <c r="T128" s="6"/>
      <c r="U128" s="247"/>
      <c r="V128" s="249"/>
      <c r="W128" s="44"/>
      <c r="X128" s="740"/>
      <c r="Y128" s="41"/>
      <c r="Z128" s="41"/>
      <c r="AA128" s="41"/>
    </row>
    <row r="129" spans="1:27" s="152" customFormat="1" ht="12" customHeight="1" x14ac:dyDescent="0.2">
      <c r="A129" s="57"/>
      <c r="B129" s="699" t="s">
        <v>22</v>
      </c>
      <c r="C129" s="42"/>
      <c r="D129" s="43"/>
      <c r="E129" s="40">
        <f t="shared" ref="E129" si="370">C129*D129</f>
        <v>0</v>
      </c>
      <c r="F129" s="6"/>
      <c r="G129" s="247"/>
      <c r="H129" s="248"/>
      <c r="I129" s="222">
        <f t="shared" ref="I129" si="371">G129*H129</f>
        <v>0</v>
      </c>
      <c r="J129" s="247"/>
      <c r="K129" s="248"/>
      <c r="L129" s="222">
        <f t="shared" ref="L129" si="372">J129*K129</f>
        <v>0</v>
      </c>
      <c r="M129" s="223">
        <f t="shared" ref="M129" si="373">G129+J129</f>
        <v>0</v>
      </c>
      <c r="N129" s="224">
        <f t="shared" ref="N129" si="374">H129+K129</f>
        <v>0</v>
      </c>
      <c r="O129" s="222">
        <f t="shared" ref="O129" si="375">I129+L129</f>
        <v>0</v>
      </c>
      <c r="P129" s="6"/>
      <c r="Q129" s="42">
        <f t="shared" si="351"/>
        <v>0</v>
      </c>
      <c r="R129" s="43">
        <f t="shared" si="351"/>
        <v>0</v>
      </c>
      <c r="S129" s="40">
        <f t="shared" si="351"/>
        <v>0</v>
      </c>
      <c r="T129" s="6"/>
      <c r="U129" s="247"/>
      <c r="V129" s="249"/>
      <c r="W129" s="44"/>
      <c r="X129" s="740"/>
      <c r="Y129" s="41"/>
      <c r="Z129" s="41"/>
      <c r="AA129" s="41"/>
    </row>
    <row r="130" spans="1:27" ht="12" customHeight="1" x14ac:dyDescent="0.2">
      <c r="A130" s="265"/>
      <c r="B130" s="60"/>
      <c r="C130" s="244"/>
      <c r="D130" s="268"/>
      <c r="E130" s="50"/>
      <c r="G130" s="244"/>
      <c r="H130" s="268"/>
      <c r="I130" s="280"/>
      <c r="J130" s="244"/>
      <c r="K130" s="268"/>
      <c r="L130" s="280"/>
      <c r="M130" s="244"/>
      <c r="N130" s="268"/>
      <c r="O130" s="50"/>
      <c r="P130" s="6"/>
      <c r="Q130" s="269"/>
      <c r="R130" s="6"/>
      <c r="S130" s="61"/>
      <c r="U130" s="244"/>
      <c r="V130" s="268"/>
      <c r="W130" s="280"/>
      <c r="X130" s="245"/>
      <c r="Z130" s="423"/>
    </row>
    <row r="131" spans="1:27" s="145" customFormat="1" ht="18" customHeight="1" x14ac:dyDescent="0.2">
      <c r="A131" s="792" t="s">
        <v>35</v>
      </c>
      <c r="B131" s="815"/>
      <c r="C131" s="556"/>
      <c r="D131" s="559"/>
      <c r="E131" s="28">
        <f>SUM(E132:E138)</f>
        <v>0</v>
      </c>
      <c r="F131" s="15"/>
      <c r="G131" s="556"/>
      <c r="H131" s="559"/>
      <c r="I131" s="28">
        <f>SUM(I132:I138)</f>
        <v>0</v>
      </c>
      <c r="J131" s="556"/>
      <c r="K131" s="559"/>
      <c r="L131" s="28">
        <f>SUM(L132:L138)</f>
        <v>0</v>
      </c>
      <c r="M131" s="556"/>
      <c r="N131" s="559"/>
      <c r="O131" s="28">
        <f>SUM(O132:O138)</f>
        <v>0</v>
      </c>
      <c r="P131" s="29"/>
      <c r="Q131" s="556"/>
      <c r="R131" s="558"/>
      <c r="S131" s="28" t="e">
        <f t="shared" ref="S131:S137" si="376">O131-W131</f>
        <v>#DIV/0!</v>
      </c>
      <c r="T131" s="15"/>
      <c r="U131" s="556"/>
      <c r="V131" s="559"/>
      <c r="W131" s="28" t="e">
        <f>SUM(W132:W138)</f>
        <v>#DIV/0!</v>
      </c>
      <c r="X131" s="30" t="s">
        <v>154</v>
      </c>
      <c r="Z131" s="425"/>
    </row>
    <row r="132" spans="1:27" ht="12" customHeight="1" x14ac:dyDescent="0.2">
      <c r="A132" s="369"/>
      <c r="B132" s="89" t="s">
        <v>36</v>
      </c>
      <c r="C132" s="93"/>
      <c r="D132" s="94"/>
      <c r="E132" s="50">
        <f t="shared" ref="E132:E133" si="377">C132*D132</f>
        <v>0</v>
      </c>
      <c r="G132" s="606"/>
      <c r="H132" s="607"/>
      <c r="I132" s="50">
        <f t="shared" ref="I132:I133" si="378">G132*H132</f>
        <v>0</v>
      </c>
      <c r="J132" s="93"/>
      <c r="K132" s="94"/>
      <c r="L132" s="50">
        <f t="shared" ref="L132:L133" si="379">J132*K132</f>
        <v>0</v>
      </c>
      <c r="M132" s="93">
        <f t="shared" ref="M132:O133" si="380">G132+J132</f>
        <v>0</v>
      </c>
      <c r="N132" s="94">
        <f t="shared" si="380"/>
        <v>0</v>
      </c>
      <c r="O132" s="90">
        <f t="shared" si="380"/>
        <v>0</v>
      </c>
      <c r="P132" s="6"/>
      <c r="Q132" s="51" t="e">
        <f t="shared" ref="Q132:R137" si="381">M132-U132</f>
        <v>#DIV/0!</v>
      </c>
      <c r="R132" s="52">
        <f t="shared" si="381"/>
        <v>-1</v>
      </c>
      <c r="S132" s="50" t="e">
        <f t="shared" si="376"/>
        <v>#DIV/0!</v>
      </c>
      <c r="U132" s="93" t="e">
        <f>IF(W225&lt;600,3650,3650+(W225-600)*6.25)</f>
        <v>#DIV/0!</v>
      </c>
      <c r="V132" s="94">
        <v>1</v>
      </c>
      <c r="W132" s="392" t="e">
        <f>V132*U132</f>
        <v>#DIV/0!</v>
      </c>
      <c r="X132" s="98"/>
      <c r="Z132" s="423"/>
    </row>
    <row r="133" spans="1:27" s="46" customFormat="1" ht="12" customHeight="1" x14ac:dyDescent="0.2">
      <c r="A133" s="57"/>
      <c r="B133" s="699" t="s">
        <v>22</v>
      </c>
      <c r="C133" s="42"/>
      <c r="D133" s="43"/>
      <c r="E133" s="40">
        <f t="shared" si="377"/>
        <v>0</v>
      </c>
      <c r="F133" s="6"/>
      <c r="G133" s="42"/>
      <c r="H133" s="43"/>
      <c r="I133" s="40">
        <f t="shared" si="378"/>
        <v>0</v>
      </c>
      <c r="J133" s="42"/>
      <c r="K133" s="43"/>
      <c r="L133" s="40">
        <f t="shared" si="379"/>
        <v>0</v>
      </c>
      <c r="M133" s="42">
        <f t="shared" si="380"/>
        <v>0</v>
      </c>
      <c r="N133" s="43">
        <f t="shared" si="380"/>
        <v>0</v>
      </c>
      <c r="O133" s="40">
        <f t="shared" si="380"/>
        <v>0</v>
      </c>
      <c r="P133" s="6"/>
      <c r="Q133" s="42">
        <f t="shared" si="381"/>
        <v>0</v>
      </c>
      <c r="R133" s="43">
        <f t="shared" si="381"/>
        <v>0</v>
      </c>
      <c r="S133" s="40">
        <f t="shared" si="376"/>
        <v>0</v>
      </c>
      <c r="T133" s="6"/>
      <c r="U133" s="42"/>
      <c r="V133" s="58"/>
      <c r="W133" s="44"/>
      <c r="X133" s="756"/>
      <c r="Y133" s="45"/>
      <c r="Z133" s="45"/>
      <c r="AA133" s="45"/>
    </row>
    <row r="134" spans="1:27" s="46" customFormat="1" ht="12" customHeight="1" x14ac:dyDescent="0.2">
      <c r="A134" s="57"/>
      <c r="B134" s="699" t="s">
        <v>22</v>
      </c>
      <c r="C134" s="42"/>
      <c r="D134" s="43"/>
      <c r="E134" s="40">
        <f t="shared" ref="E134" si="382">C134*D134</f>
        <v>0</v>
      </c>
      <c r="F134" s="6"/>
      <c r="G134" s="42"/>
      <c r="H134" s="43"/>
      <c r="I134" s="40">
        <f t="shared" ref="I134" si="383">G134*H134</f>
        <v>0</v>
      </c>
      <c r="J134" s="42"/>
      <c r="K134" s="43"/>
      <c r="L134" s="40">
        <f t="shared" ref="L134" si="384">J134*K134</f>
        <v>0</v>
      </c>
      <c r="M134" s="42">
        <f t="shared" ref="M134" si="385">G134+J134</f>
        <v>0</v>
      </c>
      <c r="N134" s="43">
        <f t="shared" ref="N134" si="386">H134+K134</f>
        <v>0</v>
      </c>
      <c r="O134" s="40">
        <f t="shared" ref="O134" si="387">I134+L134</f>
        <v>0</v>
      </c>
      <c r="P134" s="6"/>
      <c r="Q134" s="42">
        <f t="shared" si="381"/>
        <v>0</v>
      </c>
      <c r="R134" s="43">
        <f t="shared" si="381"/>
        <v>0</v>
      </c>
      <c r="S134" s="40">
        <f t="shared" si="376"/>
        <v>0</v>
      </c>
      <c r="T134" s="6"/>
      <c r="U134" s="42"/>
      <c r="V134" s="58"/>
      <c r="W134" s="44"/>
      <c r="X134" s="756"/>
      <c r="Y134" s="45"/>
      <c r="Z134" s="45"/>
      <c r="AA134" s="45"/>
    </row>
    <row r="135" spans="1:27" s="46" customFormat="1" ht="12" customHeight="1" x14ac:dyDescent="0.2">
      <c r="A135" s="57"/>
      <c r="B135" s="699" t="s">
        <v>22</v>
      </c>
      <c r="C135" s="42"/>
      <c r="D135" s="43"/>
      <c r="E135" s="40">
        <f t="shared" ref="E135" si="388">C135*D135</f>
        <v>0</v>
      </c>
      <c r="F135" s="6"/>
      <c r="G135" s="42"/>
      <c r="H135" s="43"/>
      <c r="I135" s="40">
        <f t="shared" ref="I135" si="389">G135*H135</f>
        <v>0</v>
      </c>
      <c r="J135" s="42"/>
      <c r="K135" s="43"/>
      <c r="L135" s="40">
        <f t="shared" ref="L135" si="390">J135*K135</f>
        <v>0</v>
      </c>
      <c r="M135" s="42">
        <f t="shared" ref="M135" si="391">G135+J135</f>
        <v>0</v>
      </c>
      <c r="N135" s="43">
        <f t="shared" ref="N135" si="392">H135+K135</f>
        <v>0</v>
      </c>
      <c r="O135" s="40">
        <f t="shared" ref="O135" si="393">I135+L135</f>
        <v>0</v>
      </c>
      <c r="P135" s="6"/>
      <c r="Q135" s="42">
        <f t="shared" si="381"/>
        <v>0</v>
      </c>
      <c r="R135" s="43">
        <f t="shared" si="381"/>
        <v>0</v>
      </c>
      <c r="S135" s="40">
        <f t="shared" si="376"/>
        <v>0</v>
      </c>
      <c r="T135" s="6"/>
      <c r="U135" s="42"/>
      <c r="V135" s="58"/>
      <c r="W135" s="44"/>
      <c r="X135" s="756"/>
      <c r="Y135" s="45"/>
      <c r="Z135" s="45"/>
      <c r="AA135" s="45"/>
    </row>
    <row r="136" spans="1:27" s="46" customFormat="1" ht="12" customHeight="1" x14ac:dyDescent="0.2">
      <c r="A136" s="57"/>
      <c r="B136" s="699" t="s">
        <v>22</v>
      </c>
      <c r="C136" s="42"/>
      <c r="D136" s="43"/>
      <c r="E136" s="40">
        <f t="shared" ref="E136" si="394">C136*D136</f>
        <v>0</v>
      </c>
      <c r="F136" s="6"/>
      <c r="G136" s="42"/>
      <c r="H136" s="43"/>
      <c r="I136" s="40">
        <f t="shared" ref="I136" si="395">G136*H136</f>
        <v>0</v>
      </c>
      <c r="J136" s="42"/>
      <c r="K136" s="43"/>
      <c r="L136" s="40">
        <f t="shared" ref="L136" si="396">J136*K136</f>
        <v>0</v>
      </c>
      <c r="M136" s="42">
        <f t="shared" ref="M136" si="397">G136+J136</f>
        <v>0</v>
      </c>
      <c r="N136" s="43">
        <f t="shared" ref="N136" si="398">H136+K136</f>
        <v>0</v>
      </c>
      <c r="O136" s="40">
        <f t="shared" ref="O136" si="399">I136+L136</f>
        <v>0</v>
      </c>
      <c r="P136" s="6"/>
      <c r="Q136" s="42">
        <f t="shared" si="381"/>
        <v>0</v>
      </c>
      <c r="R136" s="43">
        <f t="shared" si="381"/>
        <v>0</v>
      </c>
      <c r="S136" s="40">
        <f t="shared" si="376"/>
        <v>0</v>
      </c>
      <c r="T136" s="6"/>
      <c r="U136" s="42"/>
      <c r="V136" s="58"/>
      <c r="W136" s="44"/>
      <c r="X136" s="756"/>
      <c r="Y136" s="45"/>
      <c r="Z136" s="45"/>
      <c r="AA136" s="45"/>
    </row>
    <row r="137" spans="1:27" s="46" customFormat="1" ht="12" customHeight="1" x14ac:dyDescent="0.2">
      <c r="A137" s="57"/>
      <c r="B137" s="699" t="s">
        <v>22</v>
      </c>
      <c r="C137" s="42"/>
      <c r="D137" s="43"/>
      <c r="E137" s="40">
        <f t="shared" ref="E137" si="400">C137*D137</f>
        <v>0</v>
      </c>
      <c r="F137" s="6"/>
      <c r="G137" s="42"/>
      <c r="H137" s="43"/>
      <c r="I137" s="40">
        <f t="shared" ref="I137" si="401">G137*H137</f>
        <v>0</v>
      </c>
      <c r="J137" s="42"/>
      <c r="K137" s="43"/>
      <c r="L137" s="40">
        <f t="shared" ref="L137" si="402">J137*K137</f>
        <v>0</v>
      </c>
      <c r="M137" s="42">
        <f t="shared" ref="M137" si="403">G137+J137</f>
        <v>0</v>
      </c>
      <c r="N137" s="43">
        <f t="shared" ref="N137" si="404">H137+K137</f>
        <v>0</v>
      </c>
      <c r="O137" s="40">
        <f t="shared" ref="O137" si="405">I137+L137</f>
        <v>0</v>
      </c>
      <c r="P137" s="6"/>
      <c r="Q137" s="42">
        <f t="shared" si="381"/>
        <v>0</v>
      </c>
      <c r="R137" s="43">
        <f t="shared" si="381"/>
        <v>0</v>
      </c>
      <c r="S137" s="40">
        <f t="shared" si="376"/>
        <v>0</v>
      </c>
      <c r="T137" s="6"/>
      <c r="U137" s="42"/>
      <c r="V137" s="58"/>
      <c r="W137" s="44"/>
      <c r="X137" s="756"/>
      <c r="Y137" s="45"/>
      <c r="Z137" s="45"/>
      <c r="AA137" s="45"/>
    </row>
    <row r="138" spans="1:27" ht="12" customHeight="1" x14ac:dyDescent="0.2">
      <c r="A138" s="265"/>
      <c r="B138" s="60"/>
      <c r="C138" s="244"/>
      <c r="D138" s="268"/>
      <c r="E138" s="267"/>
      <c r="G138" s="244"/>
      <c r="H138" s="268"/>
      <c r="I138" s="267"/>
      <c r="J138" s="244"/>
      <c r="K138" s="268"/>
      <c r="L138" s="267"/>
      <c r="M138" s="244"/>
      <c r="N138" s="268"/>
      <c r="O138" s="267"/>
      <c r="P138" s="6"/>
      <c r="Q138" s="269"/>
      <c r="R138" s="6"/>
      <c r="S138" s="61"/>
      <c r="U138" s="244"/>
      <c r="V138" s="268"/>
      <c r="W138" s="267"/>
      <c r="X138" s="245"/>
      <c r="Z138" s="423"/>
    </row>
    <row r="139" spans="1:27" s="145" customFormat="1" ht="24" customHeight="1" x14ac:dyDescent="0.2">
      <c r="A139" s="792" t="s">
        <v>128</v>
      </c>
      <c r="B139" s="815"/>
      <c r="C139" s="556"/>
      <c r="D139" s="559"/>
      <c r="E139" s="28">
        <f>SUM(E140:E150)</f>
        <v>0</v>
      </c>
      <c r="F139" s="15"/>
      <c r="G139" s="556"/>
      <c r="H139" s="559"/>
      <c r="I139" s="28">
        <f>SUM(I140:I150)</f>
        <v>0</v>
      </c>
      <c r="J139" s="556"/>
      <c r="K139" s="559"/>
      <c r="L139" s="28">
        <f>SUM(L140:L150)</f>
        <v>0</v>
      </c>
      <c r="M139" s="556"/>
      <c r="N139" s="559"/>
      <c r="O139" s="28">
        <f>SUM(O140:O150)</f>
        <v>0</v>
      </c>
      <c r="P139" s="29"/>
      <c r="Q139" s="556"/>
      <c r="R139" s="558"/>
      <c r="S139" s="28">
        <f t="shared" ref="S139:S144" si="406">O139-W139</f>
        <v>-2650</v>
      </c>
      <c r="T139" s="15"/>
      <c r="U139" s="556"/>
      <c r="V139" s="559"/>
      <c r="W139" s="28">
        <f>SUM(W140:W150)</f>
        <v>2650</v>
      </c>
      <c r="X139" s="730" t="s">
        <v>299</v>
      </c>
      <c r="Y139" s="432"/>
      <c r="Z139" s="425"/>
    </row>
    <row r="140" spans="1:27" ht="12" customHeight="1" x14ac:dyDescent="0.2">
      <c r="A140" s="433"/>
      <c r="B140" s="89" t="s">
        <v>130</v>
      </c>
      <c r="C140" s="93"/>
      <c r="D140" s="94"/>
      <c r="E140" s="50">
        <f t="shared" ref="E140:E145" si="407">C140*D140</f>
        <v>0</v>
      </c>
      <c r="G140" s="93"/>
      <c r="H140" s="94"/>
      <c r="I140" s="50">
        <f t="shared" ref="I140:I145" si="408">G140*H140</f>
        <v>0</v>
      </c>
      <c r="J140" s="93"/>
      <c r="K140" s="94"/>
      <c r="L140" s="50">
        <f t="shared" ref="L140:L145" si="409">J140*K140</f>
        <v>0</v>
      </c>
      <c r="M140" s="93">
        <f t="shared" ref="M140:O145" si="410">G140+J140</f>
        <v>0</v>
      </c>
      <c r="N140" s="94">
        <f t="shared" si="410"/>
        <v>0</v>
      </c>
      <c r="O140" s="90">
        <f t="shared" si="410"/>
        <v>0</v>
      </c>
      <c r="P140" s="6"/>
      <c r="Q140" s="51">
        <f t="shared" ref="Q140:R144" si="411">M140-U140</f>
        <v>0</v>
      </c>
      <c r="R140" s="52">
        <f t="shared" si="411"/>
        <v>-1</v>
      </c>
      <c r="S140" s="50">
        <f t="shared" si="406"/>
        <v>0</v>
      </c>
      <c r="U140" s="93">
        <f>IF($W$223*2/3&lt;750,$W$223*2/3,750)*10</f>
        <v>0</v>
      </c>
      <c r="V140" s="94">
        <v>1</v>
      </c>
      <c r="W140" s="392">
        <f>V140*U140</f>
        <v>0</v>
      </c>
      <c r="X140" s="98" t="s">
        <v>300</v>
      </c>
      <c r="Z140" s="423"/>
    </row>
    <row r="141" spans="1:27" ht="12" customHeight="1" x14ac:dyDescent="0.2">
      <c r="A141" s="433"/>
      <c r="B141" s="89" t="s">
        <v>38</v>
      </c>
      <c r="C141" s="51"/>
      <c r="D141" s="52"/>
      <c r="E141" s="50">
        <f t="shared" si="407"/>
        <v>0</v>
      </c>
      <c r="G141" s="51"/>
      <c r="H141" s="52"/>
      <c r="I141" s="50">
        <f t="shared" si="408"/>
        <v>0</v>
      </c>
      <c r="J141" s="51"/>
      <c r="K141" s="52"/>
      <c r="L141" s="50">
        <f t="shared" si="409"/>
        <v>0</v>
      </c>
      <c r="M141" s="93">
        <f t="shared" si="410"/>
        <v>0</v>
      </c>
      <c r="N141" s="94">
        <f t="shared" si="410"/>
        <v>0</v>
      </c>
      <c r="O141" s="90">
        <f t="shared" si="410"/>
        <v>0</v>
      </c>
      <c r="P141" s="6"/>
      <c r="Q141" s="51">
        <f t="shared" si="411"/>
        <v>-1600</v>
      </c>
      <c r="R141" s="52">
        <f t="shared" si="411"/>
        <v>-1</v>
      </c>
      <c r="S141" s="50">
        <f t="shared" si="406"/>
        <v>-1600</v>
      </c>
      <c r="U141" s="51">
        <v>1600</v>
      </c>
      <c r="V141" s="52">
        <v>1</v>
      </c>
      <c r="W141" s="392">
        <f>V141*U141</f>
        <v>1600</v>
      </c>
      <c r="X141" s="85"/>
      <c r="Z141" s="423"/>
    </row>
    <row r="142" spans="1:27" ht="12" customHeight="1" x14ac:dyDescent="0.2">
      <c r="A142" s="433"/>
      <c r="B142" s="89" t="s">
        <v>131</v>
      </c>
      <c r="C142" s="51"/>
      <c r="D142" s="52"/>
      <c r="E142" s="50">
        <f t="shared" si="407"/>
        <v>0</v>
      </c>
      <c r="G142" s="51"/>
      <c r="H142" s="52"/>
      <c r="I142" s="50">
        <f t="shared" si="408"/>
        <v>0</v>
      </c>
      <c r="J142" s="51"/>
      <c r="K142" s="52"/>
      <c r="L142" s="50">
        <f t="shared" si="409"/>
        <v>0</v>
      </c>
      <c r="M142" s="93">
        <f t="shared" si="410"/>
        <v>0</v>
      </c>
      <c r="N142" s="94">
        <f t="shared" si="410"/>
        <v>0</v>
      </c>
      <c r="O142" s="90">
        <f t="shared" si="410"/>
        <v>0</v>
      </c>
      <c r="P142" s="6"/>
      <c r="Q142" s="51">
        <f t="shared" si="411"/>
        <v>-250</v>
      </c>
      <c r="R142" s="52">
        <f t="shared" si="411"/>
        <v>-1</v>
      </c>
      <c r="S142" s="50">
        <f t="shared" si="406"/>
        <v>-250</v>
      </c>
      <c r="U142" s="51">
        <f>IF($W$223*2/3&lt;750,400+((500-400)/400)*($W$223-600),500)</f>
        <v>250</v>
      </c>
      <c r="V142" s="52">
        <v>1</v>
      </c>
      <c r="W142" s="392">
        <f>V142*U142</f>
        <v>250</v>
      </c>
      <c r="X142" s="85"/>
      <c r="Z142" s="423"/>
    </row>
    <row r="143" spans="1:27" ht="12" customHeight="1" x14ac:dyDescent="0.2">
      <c r="A143" s="369"/>
      <c r="B143" s="89" t="s">
        <v>132</v>
      </c>
      <c r="C143" s="51"/>
      <c r="D143" s="52"/>
      <c r="E143" s="50">
        <f t="shared" si="407"/>
        <v>0</v>
      </c>
      <c r="G143" s="51"/>
      <c r="H143" s="52"/>
      <c r="I143" s="50">
        <f t="shared" si="408"/>
        <v>0</v>
      </c>
      <c r="J143" s="51"/>
      <c r="K143" s="52"/>
      <c r="L143" s="50">
        <f t="shared" si="409"/>
        <v>0</v>
      </c>
      <c r="M143" s="93">
        <f t="shared" si="410"/>
        <v>0</v>
      </c>
      <c r="N143" s="94">
        <f t="shared" si="410"/>
        <v>0</v>
      </c>
      <c r="O143" s="90">
        <f t="shared" si="410"/>
        <v>0</v>
      </c>
      <c r="P143" s="6"/>
      <c r="Q143" s="51">
        <f t="shared" si="411"/>
        <v>-300</v>
      </c>
      <c r="R143" s="52">
        <f t="shared" si="411"/>
        <v>-2</v>
      </c>
      <c r="S143" s="50">
        <f t="shared" si="406"/>
        <v>-600</v>
      </c>
      <c r="U143" s="51">
        <v>300</v>
      </c>
      <c r="V143" s="52">
        <v>2</v>
      </c>
      <c r="W143" s="392">
        <f>V143*U143</f>
        <v>600</v>
      </c>
      <c r="X143" s="85"/>
      <c r="Z143" s="423"/>
    </row>
    <row r="144" spans="1:27" ht="12" customHeight="1" x14ac:dyDescent="0.2">
      <c r="A144" s="369"/>
      <c r="B144" s="89" t="s">
        <v>133</v>
      </c>
      <c r="C144" s="51"/>
      <c r="D144" s="52"/>
      <c r="E144" s="50">
        <f t="shared" si="407"/>
        <v>0</v>
      </c>
      <c r="G144" s="51"/>
      <c r="H144" s="52"/>
      <c r="I144" s="50">
        <f t="shared" si="408"/>
        <v>0</v>
      </c>
      <c r="J144" s="51"/>
      <c r="K144" s="52"/>
      <c r="L144" s="50">
        <f t="shared" si="409"/>
        <v>0</v>
      </c>
      <c r="M144" s="93">
        <f t="shared" si="410"/>
        <v>0</v>
      </c>
      <c r="N144" s="94">
        <f t="shared" si="410"/>
        <v>0</v>
      </c>
      <c r="O144" s="90">
        <f t="shared" si="410"/>
        <v>0</v>
      </c>
      <c r="P144" s="6"/>
      <c r="Q144" s="51">
        <f t="shared" si="411"/>
        <v>-200</v>
      </c>
      <c r="R144" s="52">
        <f t="shared" si="411"/>
        <v>-1</v>
      </c>
      <c r="S144" s="50">
        <f t="shared" si="406"/>
        <v>-200</v>
      </c>
      <c r="U144" s="51">
        <v>200</v>
      </c>
      <c r="V144" s="52">
        <v>1</v>
      </c>
      <c r="W144" s="392">
        <f>V144*U144</f>
        <v>200</v>
      </c>
      <c r="X144" s="85"/>
      <c r="Z144" s="423"/>
    </row>
    <row r="145" spans="1:27" s="46" customFormat="1" ht="12" customHeight="1" x14ac:dyDescent="0.2">
      <c r="A145" s="57"/>
      <c r="B145" s="699" t="s">
        <v>22</v>
      </c>
      <c r="C145" s="42"/>
      <c r="D145" s="43"/>
      <c r="E145" s="40">
        <f t="shared" si="407"/>
        <v>0</v>
      </c>
      <c r="F145" s="6"/>
      <c r="G145" s="42"/>
      <c r="H145" s="43"/>
      <c r="I145" s="40">
        <f t="shared" si="408"/>
        <v>0</v>
      </c>
      <c r="J145" s="42"/>
      <c r="K145" s="43"/>
      <c r="L145" s="40">
        <f t="shared" si="409"/>
        <v>0</v>
      </c>
      <c r="M145" s="42">
        <f t="shared" si="410"/>
        <v>0</v>
      </c>
      <c r="N145" s="43">
        <f t="shared" si="410"/>
        <v>0</v>
      </c>
      <c r="O145" s="40">
        <f t="shared" si="410"/>
        <v>0</v>
      </c>
      <c r="P145" s="6"/>
      <c r="Q145" s="42">
        <f t="shared" ref="Q145:S149" si="412">M145-U145</f>
        <v>0</v>
      </c>
      <c r="R145" s="43">
        <f t="shared" si="412"/>
        <v>0</v>
      </c>
      <c r="S145" s="40">
        <f t="shared" si="412"/>
        <v>0</v>
      </c>
      <c r="T145" s="6"/>
      <c r="U145" s="42"/>
      <c r="V145" s="58"/>
      <c r="W145" s="44"/>
      <c r="X145" s="756"/>
      <c r="Y145" s="45"/>
      <c r="Z145" s="45"/>
      <c r="AA145" s="45"/>
    </row>
    <row r="146" spans="1:27" s="46" customFormat="1" ht="12" customHeight="1" x14ac:dyDescent="0.2">
      <c r="A146" s="57"/>
      <c r="B146" s="699" t="s">
        <v>22</v>
      </c>
      <c r="C146" s="42"/>
      <c r="D146" s="43"/>
      <c r="E146" s="40">
        <f t="shared" ref="E146" si="413">C146*D146</f>
        <v>0</v>
      </c>
      <c r="F146" s="6"/>
      <c r="G146" s="42"/>
      <c r="H146" s="43"/>
      <c r="I146" s="40">
        <f t="shared" ref="I146" si="414">G146*H146</f>
        <v>0</v>
      </c>
      <c r="J146" s="42"/>
      <c r="K146" s="43"/>
      <c r="L146" s="40">
        <f t="shared" ref="L146" si="415">J146*K146</f>
        <v>0</v>
      </c>
      <c r="M146" s="42">
        <f t="shared" ref="M146" si="416">G146+J146</f>
        <v>0</v>
      </c>
      <c r="N146" s="43">
        <f t="shared" ref="N146" si="417">H146+K146</f>
        <v>0</v>
      </c>
      <c r="O146" s="40">
        <f t="shared" ref="O146" si="418">I146+L146</f>
        <v>0</v>
      </c>
      <c r="P146" s="6"/>
      <c r="Q146" s="42">
        <f t="shared" si="412"/>
        <v>0</v>
      </c>
      <c r="R146" s="43">
        <f t="shared" si="412"/>
        <v>0</v>
      </c>
      <c r="S146" s="40">
        <f t="shared" si="412"/>
        <v>0</v>
      </c>
      <c r="T146" s="6"/>
      <c r="U146" s="42"/>
      <c r="V146" s="58"/>
      <c r="W146" s="44"/>
      <c r="X146" s="756"/>
      <c r="Y146" s="45"/>
      <c r="Z146" s="45"/>
      <c r="AA146" s="45"/>
    </row>
    <row r="147" spans="1:27" s="46" customFormat="1" ht="12" customHeight="1" x14ac:dyDescent="0.2">
      <c r="A147" s="57"/>
      <c r="B147" s="699" t="s">
        <v>22</v>
      </c>
      <c r="C147" s="42"/>
      <c r="D147" s="43"/>
      <c r="E147" s="40">
        <f t="shared" ref="E147" si="419">C147*D147</f>
        <v>0</v>
      </c>
      <c r="F147" s="6"/>
      <c r="G147" s="42"/>
      <c r="H147" s="43"/>
      <c r="I147" s="40">
        <f t="shared" ref="I147" si="420">G147*H147</f>
        <v>0</v>
      </c>
      <c r="J147" s="42"/>
      <c r="K147" s="43"/>
      <c r="L147" s="40">
        <f t="shared" ref="L147" si="421">J147*K147</f>
        <v>0</v>
      </c>
      <c r="M147" s="42">
        <f t="shared" ref="M147" si="422">G147+J147</f>
        <v>0</v>
      </c>
      <c r="N147" s="43">
        <f t="shared" ref="N147" si="423">H147+K147</f>
        <v>0</v>
      </c>
      <c r="O147" s="40">
        <f t="shared" ref="O147" si="424">I147+L147</f>
        <v>0</v>
      </c>
      <c r="P147" s="6"/>
      <c r="Q147" s="42">
        <f t="shared" si="412"/>
        <v>0</v>
      </c>
      <c r="R147" s="43">
        <f t="shared" si="412"/>
        <v>0</v>
      </c>
      <c r="S147" s="40">
        <f t="shared" si="412"/>
        <v>0</v>
      </c>
      <c r="T147" s="6"/>
      <c r="U147" s="42"/>
      <c r="V147" s="58"/>
      <c r="W147" s="44"/>
      <c r="X147" s="756"/>
      <c r="Y147" s="45"/>
      <c r="Z147" s="45"/>
      <c r="AA147" s="45"/>
    </row>
    <row r="148" spans="1:27" s="46" customFormat="1" ht="12" customHeight="1" x14ac:dyDescent="0.2">
      <c r="A148" s="57"/>
      <c r="B148" s="699" t="s">
        <v>22</v>
      </c>
      <c r="C148" s="42"/>
      <c r="D148" s="43"/>
      <c r="E148" s="40">
        <f t="shared" ref="E148" si="425">C148*D148</f>
        <v>0</v>
      </c>
      <c r="F148" s="6"/>
      <c r="G148" s="42"/>
      <c r="H148" s="43"/>
      <c r="I148" s="40">
        <f t="shared" ref="I148" si="426">G148*H148</f>
        <v>0</v>
      </c>
      <c r="J148" s="42"/>
      <c r="K148" s="43"/>
      <c r="L148" s="40">
        <f t="shared" ref="L148" si="427">J148*K148</f>
        <v>0</v>
      </c>
      <c r="M148" s="42">
        <f t="shared" ref="M148" si="428">G148+J148</f>
        <v>0</v>
      </c>
      <c r="N148" s="43">
        <f t="shared" ref="N148" si="429">H148+K148</f>
        <v>0</v>
      </c>
      <c r="O148" s="40">
        <f t="shared" ref="O148" si="430">I148+L148</f>
        <v>0</v>
      </c>
      <c r="P148" s="6"/>
      <c r="Q148" s="42">
        <f t="shared" si="412"/>
        <v>0</v>
      </c>
      <c r="R148" s="43">
        <f t="shared" si="412"/>
        <v>0</v>
      </c>
      <c r="S148" s="40">
        <f t="shared" si="412"/>
        <v>0</v>
      </c>
      <c r="T148" s="6"/>
      <c r="U148" s="42"/>
      <c r="V148" s="58"/>
      <c r="W148" s="44"/>
      <c r="X148" s="756"/>
      <c r="Y148" s="45"/>
      <c r="Z148" s="45"/>
      <c r="AA148" s="45"/>
    </row>
    <row r="149" spans="1:27" s="46" customFormat="1" ht="12" customHeight="1" x14ac:dyDescent="0.2">
      <c r="A149" s="57"/>
      <c r="B149" s="699" t="s">
        <v>22</v>
      </c>
      <c r="C149" s="42"/>
      <c r="D149" s="43"/>
      <c r="E149" s="40">
        <f t="shared" ref="E149" si="431">C149*D149</f>
        <v>0</v>
      </c>
      <c r="F149" s="6"/>
      <c r="G149" s="42"/>
      <c r="H149" s="43"/>
      <c r="I149" s="40">
        <f t="shared" ref="I149" si="432">G149*H149</f>
        <v>0</v>
      </c>
      <c r="J149" s="42"/>
      <c r="K149" s="43"/>
      <c r="L149" s="40">
        <f t="shared" ref="L149" si="433">J149*K149</f>
        <v>0</v>
      </c>
      <c r="M149" s="42">
        <f t="shared" ref="M149" si="434">G149+J149</f>
        <v>0</v>
      </c>
      <c r="N149" s="43">
        <f t="shared" ref="N149" si="435">H149+K149</f>
        <v>0</v>
      </c>
      <c r="O149" s="40">
        <f t="shared" ref="O149" si="436">I149+L149</f>
        <v>0</v>
      </c>
      <c r="P149" s="6"/>
      <c r="Q149" s="42">
        <f t="shared" si="412"/>
        <v>0</v>
      </c>
      <c r="R149" s="43">
        <f t="shared" si="412"/>
        <v>0</v>
      </c>
      <c r="S149" s="40">
        <f t="shared" si="412"/>
        <v>0</v>
      </c>
      <c r="T149" s="6"/>
      <c r="U149" s="42"/>
      <c r="V149" s="58"/>
      <c r="W149" s="44"/>
      <c r="X149" s="756"/>
      <c r="Y149" s="45"/>
      <c r="Z149" s="45"/>
      <c r="AA149" s="45"/>
    </row>
    <row r="150" spans="1:27" ht="12" customHeight="1" x14ac:dyDescent="0.2">
      <c r="A150" s="265"/>
      <c r="B150" s="60"/>
      <c r="C150" s="244"/>
      <c r="D150" s="268"/>
      <c r="E150" s="267"/>
      <c r="G150" s="244"/>
      <c r="H150" s="268"/>
      <c r="I150" s="267"/>
      <c r="J150" s="244"/>
      <c r="K150" s="268"/>
      <c r="L150" s="267"/>
      <c r="M150" s="244"/>
      <c r="N150" s="268"/>
      <c r="O150" s="267"/>
      <c r="P150" s="6"/>
      <c r="Q150" s="269"/>
      <c r="R150" s="6"/>
      <c r="S150" s="61"/>
      <c r="U150" s="244"/>
      <c r="V150" s="268"/>
      <c r="W150" s="267"/>
      <c r="X150" s="245"/>
      <c r="Z150" s="423"/>
    </row>
    <row r="151" spans="1:27" s="145" customFormat="1" ht="18" customHeight="1" x14ac:dyDescent="0.2">
      <c r="A151" s="792" t="s">
        <v>37</v>
      </c>
      <c r="B151" s="815"/>
      <c r="C151" s="556"/>
      <c r="D151" s="559"/>
      <c r="E151" s="28">
        <f>SUM(E152:E162)</f>
        <v>0</v>
      </c>
      <c r="F151" s="15"/>
      <c r="G151" s="556"/>
      <c r="H151" s="559"/>
      <c r="I151" s="28">
        <f>SUM(I152:I162)</f>
        <v>0</v>
      </c>
      <c r="J151" s="556"/>
      <c r="K151" s="559"/>
      <c r="L151" s="28">
        <f>SUM(L152:L162)</f>
        <v>0</v>
      </c>
      <c r="M151" s="556"/>
      <c r="N151" s="559"/>
      <c r="O151" s="28">
        <f>SUM(O152:O162)</f>
        <v>0</v>
      </c>
      <c r="P151" s="29"/>
      <c r="Q151" s="556"/>
      <c r="R151" s="558"/>
      <c r="S151" s="28">
        <f t="shared" ref="S151:S156" si="437">O151-W151</f>
        <v>-2900</v>
      </c>
      <c r="T151" s="15"/>
      <c r="U151" s="556"/>
      <c r="V151" s="559"/>
      <c r="W151" s="28">
        <f>SUM(W152:W162)</f>
        <v>2900</v>
      </c>
      <c r="X151" s="30" t="s">
        <v>155</v>
      </c>
      <c r="Z151" s="425"/>
    </row>
    <row r="152" spans="1:27" ht="12" customHeight="1" x14ac:dyDescent="0.2">
      <c r="A152" s="369"/>
      <c r="B152" s="89" t="s">
        <v>186</v>
      </c>
      <c r="C152" s="93"/>
      <c r="D152" s="94"/>
      <c r="E152" s="50">
        <f t="shared" ref="E152:E157" si="438">C152*D152</f>
        <v>0</v>
      </c>
      <c r="G152" s="93"/>
      <c r="H152" s="94"/>
      <c r="I152" s="50">
        <f t="shared" ref="I152:I157" si="439">G152*H152</f>
        <v>0</v>
      </c>
      <c r="J152" s="93"/>
      <c r="K152" s="94"/>
      <c r="L152" s="50">
        <f t="shared" ref="L152:L157" si="440">J152*K152</f>
        <v>0</v>
      </c>
      <c r="M152" s="93">
        <f t="shared" ref="M152:O157" si="441">G152+J152</f>
        <v>0</v>
      </c>
      <c r="N152" s="94">
        <f t="shared" si="441"/>
        <v>0</v>
      </c>
      <c r="O152" s="90">
        <f t="shared" si="441"/>
        <v>0</v>
      </c>
      <c r="P152" s="6"/>
      <c r="Q152" s="51">
        <f t="shared" ref="Q152:R156" si="442">M152-U152</f>
        <v>0</v>
      </c>
      <c r="R152" s="52">
        <f t="shared" si="442"/>
        <v>-1</v>
      </c>
      <c r="S152" s="50">
        <f t="shared" si="437"/>
        <v>0</v>
      </c>
      <c r="U152" s="93">
        <f>$W$223/3*15</f>
        <v>0</v>
      </c>
      <c r="V152" s="94">
        <v>1</v>
      </c>
      <c r="W152" s="392">
        <f>V152*U152</f>
        <v>0</v>
      </c>
      <c r="X152" s="98" t="s">
        <v>134</v>
      </c>
      <c r="Z152" s="423"/>
    </row>
    <row r="153" spans="1:27" ht="12" customHeight="1" x14ac:dyDescent="0.2">
      <c r="A153" s="369"/>
      <c r="B153" s="89" t="s">
        <v>135</v>
      </c>
      <c r="C153" s="51"/>
      <c r="D153" s="52"/>
      <c r="E153" s="50">
        <f t="shared" si="438"/>
        <v>0</v>
      </c>
      <c r="G153" s="51"/>
      <c r="H153" s="52"/>
      <c r="I153" s="50">
        <f t="shared" si="439"/>
        <v>0</v>
      </c>
      <c r="J153" s="51"/>
      <c r="K153" s="52"/>
      <c r="L153" s="50">
        <f t="shared" si="440"/>
        <v>0</v>
      </c>
      <c r="M153" s="93">
        <f t="shared" si="441"/>
        <v>0</v>
      </c>
      <c r="N153" s="94">
        <f t="shared" si="441"/>
        <v>0</v>
      </c>
      <c r="O153" s="90">
        <f t="shared" si="441"/>
        <v>0</v>
      </c>
      <c r="P153" s="6"/>
      <c r="Q153" s="51">
        <f t="shared" si="442"/>
        <v>-300</v>
      </c>
      <c r="R153" s="52">
        <f t="shared" si="442"/>
        <v>-1</v>
      </c>
      <c r="S153" s="50">
        <f t="shared" si="437"/>
        <v>-300</v>
      </c>
      <c r="U153" s="51">
        <f>IF(W223&lt;600,300,300+ROUND((W223-600)/400*100,0))</f>
        <v>300</v>
      </c>
      <c r="V153" s="52">
        <v>1</v>
      </c>
      <c r="W153" s="392">
        <f>V153*U153</f>
        <v>300</v>
      </c>
      <c r="X153" s="85"/>
      <c r="Z153" s="423"/>
    </row>
    <row r="154" spans="1:27" ht="12" customHeight="1" x14ac:dyDescent="0.2">
      <c r="A154" s="369"/>
      <c r="B154" s="89" t="s">
        <v>136</v>
      </c>
      <c r="C154" s="51"/>
      <c r="D154" s="52"/>
      <c r="E154" s="50">
        <f t="shared" si="438"/>
        <v>0</v>
      </c>
      <c r="G154" s="51"/>
      <c r="H154" s="52"/>
      <c r="I154" s="50">
        <f t="shared" si="439"/>
        <v>0</v>
      </c>
      <c r="J154" s="51"/>
      <c r="K154" s="52"/>
      <c r="L154" s="50">
        <f t="shared" si="440"/>
        <v>0</v>
      </c>
      <c r="M154" s="93">
        <f t="shared" si="441"/>
        <v>0</v>
      </c>
      <c r="N154" s="94">
        <f t="shared" si="441"/>
        <v>0</v>
      </c>
      <c r="O154" s="90">
        <f t="shared" si="441"/>
        <v>0</v>
      </c>
      <c r="P154" s="6"/>
      <c r="Q154" s="51">
        <f t="shared" si="442"/>
        <v>-600</v>
      </c>
      <c r="R154" s="52">
        <f t="shared" si="442"/>
        <v>-1</v>
      </c>
      <c r="S154" s="50">
        <f t="shared" si="437"/>
        <v>-600</v>
      </c>
      <c r="U154" s="51">
        <v>600</v>
      </c>
      <c r="V154" s="52">
        <v>1</v>
      </c>
      <c r="W154" s="392">
        <f>V154*U154</f>
        <v>600</v>
      </c>
      <c r="X154" s="85"/>
      <c r="Z154" s="423"/>
    </row>
    <row r="155" spans="1:27" ht="12" customHeight="1" x14ac:dyDescent="0.2">
      <c r="A155" s="369"/>
      <c r="B155" s="89" t="s">
        <v>40</v>
      </c>
      <c r="C155" s="51"/>
      <c r="D155" s="52"/>
      <c r="E155" s="50">
        <f t="shared" si="438"/>
        <v>0</v>
      </c>
      <c r="G155" s="51"/>
      <c r="H155" s="52"/>
      <c r="I155" s="50">
        <f t="shared" si="439"/>
        <v>0</v>
      </c>
      <c r="J155" s="51"/>
      <c r="K155" s="52"/>
      <c r="L155" s="50">
        <f t="shared" si="440"/>
        <v>0</v>
      </c>
      <c r="M155" s="93">
        <f t="shared" si="441"/>
        <v>0</v>
      </c>
      <c r="N155" s="94">
        <f t="shared" si="441"/>
        <v>0</v>
      </c>
      <c r="O155" s="90">
        <f t="shared" si="441"/>
        <v>0</v>
      </c>
      <c r="P155" s="6"/>
      <c r="Q155" s="51">
        <f t="shared" si="442"/>
        <v>-1600</v>
      </c>
      <c r="R155" s="52">
        <f t="shared" si="442"/>
        <v>-1</v>
      </c>
      <c r="S155" s="50">
        <f t="shared" si="437"/>
        <v>-1600</v>
      </c>
      <c r="U155" s="51">
        <f>IF($W$223&lt;300,1600,1600+($W$223-300))</f>
        <v>1600</v>
      </c>
      <c r="V155" s="52">
        <v>1</v>
      </c>
      <c r="W155" s="392">
        <f>V155*U155</f>
        <v>1600</v>
      </c>
      <c r="X155" s="85" t="s">
        <v>137</v>
      </c>
      <c r="Z155" s="423"/>
    </row>
    <row r="156" spans="1:27" ht="12" customHeight="1" x14ac:dyDescent="0.2">
      <c r="A156" s="369"/>
      <c r="B156" s="89" t="s">
        <v>41</v>
      </c>
      <c r="C156" s="51"/>
      <c r="D156" s="52"/>
      <c r="E156" s="50">
        <f t="shared" si="438"/>
        <v>0</v>
      </c>
      <c r="G156" s="51"/>
      <c r="H156" s="52"/>
      <c r="I156" s="50">
        <f t="shared" si="439"/>
        <v>0</v>
      </c>
      <c r="J156" s="51"/>
      <c r="K156" s="52"/>
      <c r="L156" s="50">
        <f t="shared" si="440"/>
        <v>0</v>
      </c>
      <c r="M156" s="93">
        <f t="shared" si="441"/>
        <v>0</v>
      </c>
      <c r="N156" s="94">
        <f t="shared" si="441"/>
        <v>0</v>
      </c>
      <c r="O156" s="90">
        <f t="shared" si="441"/>
        <v>0</v>
      </c>
      <c r="P156" s="6"/>
      <c r="Q156" s="51">
        <f t="shared" si="442"/>
        <v>-400</v>
      </c>
      <c r="R156" s="52">
        <f t="shared" si="442"/>
        <v>-1</v>
      </c>
      <c r="S156" s="50">
        <f t="shared" si="437"/>
        <v>-400</v>
      </c>
      <c r="U156" s="51">
        <f>IF(W223&lt;600,400,400+(W223-600)*0.25)</f>
        <v>400</v>
      </c>
      <c r="V156" s="52">
        <v>1</v>
      </c>
      <c r="W156" s="392">
        <f>V156*U156</f>
        <v>400</v>
      </c>
      <c r="X156" s="85" t="s">
        <v>301</v>
      </c>
      <c r="Z156" s="423"/>
    </row>
    <row r="157" spans="1:27" s="46" customFormat="1" ht="12" customHeight="1" x14ac:dyDescent="0.2">
      <c r="A157" s="57"/>
      <c r="B157" s="699" t="s">
        <v>22</v>
      </c>
      <c r="C157" s="42"/>
      <c r="D157" s="43"/>
      <c r="E157" s="40">
        <f t="shared" si="438"/>
        <v>0</v>
      </c>
      <c r="F157" s="6"/>
      <c r="G157" s="42"/>
      <c r="H157" s="43"/>
      <c r="I157" s="40">
        <f t="shared" si="439"/>
        <v>0</v>
      </c>
      <c r="J157" s="42"/>
      <c r="K157" s="43"/>
      <c r="L157" s="40">
        <f t="shared" si="440"/>
        <v>0</v>
      </c>
      <c r="M157" s="42">
        <f t="shared" si="441"/>
        <v>0</v>
      </c>
      <c r="N157" s="43">
        <f t="shared" si="441"/>
        <v>0</v>
      </c>
      <c r="O157" s="40">
        <f t="shared" si="441"/>
        <v>0</v>
      </c>
      <c r="P157" s="6"/>
      <c r="Q157" s="42">
        <f t="shared" ref="Q157:S161" si="443">M157-U157</f>
        <v>0</v>
      </c>
      <c r="R157" s="43">
        <f t="shared" si="443"/>
        <v>0</v>
      </c>
      <c r="S157" s="40">
        <f t="shared" si="443"/>
        <v>0</v>
      </c>
      <c r="T157" s="6"/>
      <c r="U157" s="42"/>
      <c r="V157" s="58"/>
      <c r="W157" s="44"/>
      <c r="X157" s="756"/>
      <c r="Y157" s="45"/>
      <c r="Z157" s="45"/>
      <c r="AA157" s="45"/>
    </row>
    <row r="158" spans="1:27" s="46" customFormat="1" ht="12" customHeight="1" x14ac:dyDescent="0.2">
      <c r="A158" s="57"/>
      <c r="B158" s="699" t="s">
        <v>22</v>
      </c>
      <c r="C158" s="42"/>
      <c r="D158" s="43"/>
      <c r="E158" s="40">
        <f t="shared" ref="E158" si="444">C158*D158</f>
        <v>0</v>
      </c>
      <c r="F158" s="6"/>
      <c r="G158" s="42"/>
      <c r="H158" s="43"/>
      <c r="I158" s="40">
        <f t="shared" ref="I158" si="445">G158*H158</f>
        <v>0</v>
      </c>
      <c r="J158" s="42"/>
      <c r="K158" s="43"/>
      <c r="L158" s="40">
        <f t="shared" ref="L158" si="446">J158*K158</f>
        <v>0</v>
      </c>
      <c r="M158" s="42">
        <f t="shared" ref="M158" si="447">G158+J158</f>
        <v>0</v>
      </c>
      <c r="N158" s="43">
        <f t="shared" ref="N158" si="448">H158+K158</f>
        <v>0</v>
      </c>
      <c r="O158" s="40">
        <f t="shared" ref="O158" si="449">I158+L158</f>
        <v>0</v>
      </c>
      <c r="P158" s="6"/>
      <c r="Q158" s="42">
        <f t="shared" si="443"/>
        <v>0</v>
      </c>
      <c r="R158" s="43">
        <f t="shared" si="443"/>
        <v>0</v>
      </c>
      <c r="S158" s="40">
        <f t="shared" si="443"/>
        <v>0</v>
      </c>
      <c r="T158" s="6"/>
      <c r="U158" s="42"/>
      <c r="V158" s="58"/>
      <c r="W158" s="44"/>
      <c r="X158" s="756"/>
      <c r="Y158" s="45"/>
      <c r="Z158" s="45"/>
      <c r="AA158" s="45"/>
    </row>
    <row r="159" spans="1:27" s="46" customFormat="1" ht="12" customHeight="1" x14ac:dyDescent="0.2">
      <c r="A159" s="57"/>
      <c r="B159" s="699" t="s">
        <v>22</v>
      </c>
      <c r="C159" s="42"/>
      <c r="D159" s="43"/>
      <c r="E159" s="40">
        <f t="shared" ref="E159" si="450">C159*D159</f>
        <v>0</v>
      </c>
      <c r="F159" s="6"/>
      <c r="G159" s="42"/>
      <c r="H159" s="43"/>
      <c r="I159" s="40">
        <f t="shared" ref="I159" si="451">G159*H159</f>
        <v>0</v>
      </c>
      <c r="J159" s="42"/>
      <c r="K159" s="43"/>
      <c r="L159" s="40">
        <f t="shared" ref="L159" si="452">J159*K159</f>
        <v>0</v>
      </c>
      <c r="M159" s="42">
        <f t="shared" ref="M159" si="453">G159+J159</f>
        <v>0</v>
      </c>
      <c r="N159" s="43">
        <f t="shared" ref="N159" si="454">H159+K159</f>
        <v>0</v>
      </c>
      <c r="O159" s="40">
        <f t="shared" ref="O159" si="455">I159+L159</f>
        <v>0</v>
      </c>
      <c r="P159" s="6"/>
      <c r="Q159" s="42">
        <f t="shared" si="443"/>
        <v>0</v>
      </c>
      <c r="R159" s="43">
        <f t="shared" si="443"/>
        <v>0</v>
      </c>
      <c r="S159" s="40">
        <f t="shared" si="443"/>
        <v>0</v>
      </c>
      <c r="T159" s="6"/>
      <c r="U159" s="42"/>
      <c r="V159" s="58"/>
      <c r="W159" s="44"/>
      <c r="X159" s="756"/>
      <c r="Y159" s="45"/>
      <c r="Z159" s="45"/>
      <c r="AA159" s="45"/>
    </row>
    <row r="160" spans="1:27" s="46" customFormat="1" ht="12" customHeight="1" x14ac:dyDescent="0.2">
      <c r="A160" s="57"/>
      <c r="B160" s="699" t="s">
        <v>22</v>
      </c>
      <c r="C160" s="42"/>
      <c r="D160" s="43"/>
      <c r="E160" s="40">
        <f t="shared" ref="E160" si="456">C160*D160</f>
        <v>0</v>
      </c>
      <c r="F160" s="6"/>
      <c r="G160" s="42"/>
      <c r="H160" s="43"/>
      <c r="I160" s="40">
        <f t="shared" ref="I160" si="457">G160*H160</f>
        <v>0</v>
      </c>
      <c r="J160" s="42"/>
      <c r="K160" s="43"/>
      <c r="L160" s="40">
        <f t="shared" ref="L160" si="458">J160*K160</f>
        <v>0</v>
      </c>
      <c r="M160" s="42">
        <f t="shared" ref="M160" si="459">G160+J160</f>
        <v>0</v>
      </c>
      <c r="N160" s="43">
        <f t="shared" ref="N160" si="460">H160+K160</f>
        <v>0</v>
      </c>
      <c r="O160" s="40">
        <f t="shared" ref="O160" si="461">I160+L160</f>
        <v>0</v>
      </c>
      <c r="P160" s="6"/>
      <c r="Q160" s="42">
        <f t="shared" si="443"/>
        <v>0</v>
      </c>
      <c r="R160" s="43">
        <f t="shared" si="443"/>
        <v>0</v>
      </c>
      <c r="S160" s="40">
        <f t="shared" si="443"/>
        <v>0</v>
      </c>
      <c r="T160" s="6"/>
      <c r="U160" s="42"/>
      <c r="V160" s="58"/>
      <c r="W160" s="44"/>
      <c r="X160" s="756"/>
      <c r="Y160" s="45"/>
      <c r="Z160" s="45"/>
      <c r="AA160" s="45"/>
    </row>
    <row r="161" spans="1:27" s="46" customFormat="1" ht="12" customHeight="1" x14ac:dyDescent="0.2">
      <c r="A161" s="57"/>
      <c r="B161" s="699" t="s">
        <v>22</v>
      </c>
      <c r="C161" s="42"/>
      <c r="D161" s="43"/>
      <c r="E161" s="40">
        <f t="shared" ref="E161" si="462">C161*D161</f>
        <v>0</v>
      </c>
      <c r="F161" s="6"/>
      <c r="G161" s="42"/>
      <c r="H161" s="43"/>
      <c r="I161" s="40">
        <f t="shared" ref="I161" si="463">G161*H161</f>
        <v>0</v>
      </c>
      <c r="J161" s="42"/>
      <c r="K161" s="43"/>
      <c r="L161" s="40">
        <f t="shared" ref="L161" si="464">J161*K161</f>
        <v>0</v>
      </c>
      <c r="M161" s="42">
        <f t="shared" ref="M161" si="465">G161+J161</f>
        <v>0</v>
      </c>
      <c r="N161" s="43">
        <f t="shared" ref="N161" si="466">H161+K161</f>
        <v>0</v>
      </c>
      <c r="O161" s="40">
        <f t="shared" ref="O161" si="467">I161+L161</f>
        <v>0</v>
      </c>
      <c r="P161" s="6"/>
      <c r="Q161" s="42">
        <f t="shared" si="443"/>
        <v>0</v>
      </c>
      <c r="R161" s="43">
        <f t="shared" si="443"/>
        <v>0</v>
      </c>
      <c r="S161" s="40">
        <f t="shared" si="443"/>
        <v>0</v>
      </c>
      <c r="T161" s="6"/>
      <c r="U161" s="42"/>
      <c r="V161" s="58"/>
      <c r="W161" s="44"/>
      <c r="X161" s="756"/>
      <c r="Y161" s="45"/>
      <c r="Z161" s="45"/>
      <c r="AA161" s="45"/>
    </row>
    <row r="162" spans="1:27" ht="12" customHeight="1" x14ac:dyDescent="0.2">
      <c r="A162" s="265"/>
      <c r="B162" s="60"/>
      <c r="C162" s="244"/>
      <c r="D162" s="268"/>
      <c r="E162" s="280"/>
      <c r="G162" s="244"/>
      <c r="H162" s="268"/>
      <c r="I162" s="280"/>
      <c r="J162" s="244"/>
      <c r="K162" s="268"/>
      <c r="L162" s="280"/>
      <c r="M162" s="244"/>
      <c r="N162" s="268"/>
      <c r="O162" s="280"/>
      <c r="P162" s="81"/>
      <c r="Q162" s="402"/>
      <c r="R162" s="81"/>
      <c r="S162" s="87"/>
      <c r="U162" s="244"/>
      <c r="V162" s="268"/>
      <c r="W162" s="280"/>
      <c r="X162" s="245"/>
      <c r="Z162" s="423"/>
    </row>
    <row r="163" spans="1:27" s="145" customFormat="1" ht="18" customHeight="1" x14ac:dyDescent="0.2">
      <c r="A163" s="792" t="s">
        <v>42</v>
      </c>
      <c r="B163" s="815"/>
      <c r="C163" s="556"/>
      <c r="D163" s="559"/>
      <c r="E163" s="28">
        <f>SUM(E164:E173)</f>
        <v>0</v>
      </c>
      <c r="F163" s="15"/>
      <c r="G163" s="556"/>
      <c r="H163" s="559"/>
      <c r="I163" s="28">
        <f>SUM(I164:I173)</f>
        <v>0</v>
      </c>
      <c r="J163" s="556"/>
      <c r="K163" s="559"/>
      <c r="L163" s="28">
        <f>SUM(L164:L173)</f>
        <v>0</v>
      </c>
      <c r="M163" s="556"/>
      <c r="N163" s="559"/>
      <c r="O163" s="28">
        <f>SUM(O164:O173)</f>
        <v>0</v>
      </c>
      <c r="P163" s="29"/>
      <c r="Q163" s="556"/>
      <c r="R163" s="558"/>
      <c r="S163" s="28">
        <f t="shared" ref="S163:S168" si="468">O163-W163</f>
        <v>-410</v>
      </c>
      <c r="T163" s="15"/>
      <c r="U163" s="556"/>
      <c r="V163" s="559"/>
      <c r="W163" s="28">
        <f>SUM(W164:W173)</f>
        <v>410</v>
      </c>
      <c r="X163" s="30" t="s">
        <v>155</v>
      </c>
      <c r="Z163" s="425"/>
    </row>
    <row r="164" spans="1:27" ht="12" customHeight="1" x14ac:dyDescent="0.2">
      <c r="A164" s="369"/>
      <c r="B164" s="89" t="s">
        <v>43</v>
      </c>
      <c r="C164" s="51"/>
      <c r="D164" s="52"/>
      <c r="E164" s="50">
        <f t="shared" ref="E164:E168" si="469">C164*D164</f>
        <v>0</v>
      </c>
      <c r="G164" s="51"/>
      <c r="H164" s="52"/>
      <c r="I164" s="50">
        <f t="shared" ref="I164:I168" si="470">G164*H164</f>
        <v>0</v>
      </c>
      <c r="J164" s="51"/>
      <c r="K164" s="52"/>
      <c r="L164" s="50">
        <f t="shared" ref="L164:L168" si="471">J164*K164</f>
        <v>0</v>
      </c>
      <c r="M164" s="93">
        <f t="shared" ref="M164:O168" si="472">G164+J164</f>
        <v>0</v>
      </c>
      <c r="N164" s="94">
        <f t="shared" si="472"/>
        <v>0</v>
      </c>
      <c r="O164" s="90">
        <f t="shared" si="472"/>
        <v>0</v>
      </c>
      <c r="P164" s="6"/>
      <c r="Q164" s="51">
        <f t="shared" ref="Q164:R168" si="473">M164-U164</f>
        <v>-60</v>
      </c>
      <c r="R164" s="52">
        <f t="shared" si="473"/>
        <v>-1</v>
      </c>
      <c r="S164" s="50">
        <f t="shared" si="468"/>
        <v>-60</v>
      </c>
      <c r="U164" s="51">
        <v>60</v>
      </c>
      <c r="V164" s="52">
        <v>1</v>
      </c>
      <c r="W164" s="392">
        <f>V164*U164</f>
        <v>60</v>
      </c>
      <c r="X164" s="85"/>
      <c r="Z164" s="423"/>
    </row>
    <row r="165" spans="1:27" ht="12" customHeight="1" x14ac:dyDescent="0.2">
      <c r="A165" s="369"/>
      <c r="B165" s="89" t="s">
        <v>44</v>
      </c>
      <c r="C165" s="51"/>
      <c r="D165" s="52"/>
      <c r="E165" s="50">
        <f t="shared" si="469"/>
        <v>0</v>
      </c>
      <c r="G165" s="51"/>
      <c r="H165" s="52"/>
      <c r="I165" s="50">
        <f t="shared" si="470"/>
        <v>0</v>
      </c>
      <c r="J165" s="51"/>
      <c r="K165" s="52"/>
      <c r="L165" s="50">
        <f t="shared" si="471"/>
        <v>0</v>
      </c>
      <c r="M165" s="93">
        <f t="shared" si="472"/>
        <v>0</v>
      </c>
      <c r="N165" s="94">
        <f t="shared" si="472"/>
        <v>0</v>
      </c>
      <c r="O165" s="90">
        <f t="shared" si="472"/>
        <v>0</v>
      </c>
      <c r="P165" s="6"/>
      <c r="Q165" s="51">
        <f t="shared" si="473"/>
        <v>-250</v>
      </c>
      <c r="R165" s="52">
        <f t="shared" si="473"/>
        <v>-1</v>
      </c>
      <c r="S165" s="50">
        <f t="shared" si="468"/>
        <v>-250</v>
      </c>
      <c r="U165" s="51">
        <v>250</v>
      </c>
      <c r="V165" s="52">
        <v>1</v>
      </c>
      <c r="W165" s="392">
        <f>V165*U165</f>
        <v>250</v>
      </c>
      <c r="X165" s="85"/>
      <c r="Z165" s="423"/>
    </row>
    <row r="166" spans="1:27" ht="12" customHeight="1" x14ac:dyDescent="0.2">
      <c r="A166" s="369"/>
      <c r="B166" s="89" t="s">
        <v>138</v>
      </c>
      <c r="C166" s="51"/>
      <c r="D166" s="52"/>
      <c r="E166" s="50">
        <f t="shared" si="469"/>
        <v>0</v>
      </c>
      <c r="G166" s="51"/>
      <c r="H166" s="52"/>
      <c r="I166" s="50">
        <f t="shared" si="470"/>
        <v>0</v>
      </c>
      <c r="J166" s="51"/>
      <c r="K166" s="52"/>
      <c r="L166" s="50">
        <f t="shared" si="471"/>
        <v>0</v>
      </c>
      <c r="M166" s="93">
        <f t="shared" si="472"/>
        <v>0</v>
      </c>
      <c r="N166" s="94">
        <f t="shared" si="472"/>
        <v>0</v>
      </c>
      <c r="O166" s="90">
        <f t="shared" si="472"/>
        <v>0</v>
      </c>
      <c r="P166" s="6"/>
      <c r="Q166" s="51">
        <f t="shared" si="473"/>
        <v>-100</v>
      </c>
      <c r="R166" s="52">
        <f t="shared" si="473"/>
        <v>-1</v>
      </c>
      <c r="S166" s="50">
        <f t="shared" si="468"/>
        <v>-100</v>
      </c>
      <c r="U166" s="51">
        <v>100</v>
      </c>
      <c r="V166" s="52">
        <f>IF(1+ROUND((W223-600)/400,0)=-1,1,1+ROUND((W223-600)/400,0))</f>
        <v>1</v>
      </c>
      <c r="W166" s="392">
        <f>V166*U166</f>
        <v>100</v>
      </c>
      <c r="X166" s="85"/>
      <c r="Z166" s="423"/>
    </row>
    <row r="167" spans="1:27" ht="12" customHeight="1" x14ac:dyDescent="0.2">
      <c r="A167" s="369"/>
      <c r="B167" s="89" t="s">
        <v>45</v>
      </c>
      <c r="C167" s="51"/>
      <c r="D167" s="52"/>
      <c r="E167" s="50">
        <f t="shared" si="469"/>
        <v>0</v>
      </c>
      <c r="G167" s="51"/>
      <c r="H167" s="52"/>
      <c r="I167" s="50">
        <f t="shared" si="470"/>
        <v>0</v>
      </c>
      <c r="J167" s="51"/>
      <c r="K167" s="52"/>
      <c r="L167" s="50">
        <f t="shared" si="471"/>
        <v>0</v>
      </c>
      <c r="M167" s="93">
        <f t="shared" si="472"/>
        <v>0</v>
      </c>
      <c r="N167" s="94">
        <f t="shared" si="472"/>
        <v>0</v>
      </c>
      <c r="O167" s="90">
        <f t="shared" si="472"/>
        <v>0</v>
      </c>
      <c r="P167" s="6"/>
      <c r="Q167" s="51">
        <f t="shared" si="473"/>
        <v>-100</v>
      </c>
      <c r="R167" s="52">
        <f t="shared" si="473"/>
        <v>0</v>
      </c>
      <c r="S167" s="50">
        <f t="shared" si="468"/>
        <v>0</v>
      </c>
      <c r="U167" s="51">
        <v>100</v>
      </c>
      <c r="V167" s="52">
        <f>ROUNDUP(W223/250,0)</f>
        <v>0</v>
      </c>
      <c r="W167" s="392">
        <f>V167*U167</f>
        <v>0</v>
      </c>
      <c r="X167" s="85"/>
      <c r="Z167" s="423"/>
    </row>
    <row r="168" spans="1:27" s="46" customFormat="1" ht="12" customHeight="1" x14ac:dyDescent="0.2">
      <c r="A168" s="57"/>
      <c r="B168" s="699" t="s">
        <v>22</v>
      </c>
      <c r="C168" s="42"/>
      <c r="D168" s="43"/>
      <c r="E168" s="40">
        <f t="shared" si="469"/>
        <v>0</v>
      </c>
      <c r="F168" s="6"/>
      <c r="G168" s="42"/>
      <c r="H168" s="43"/>
      <c r="I168" s="40">
        <f t="shared" si="470"/>
        <v>0</v>
      </c>
      <c r="J168" s="42"/>
      <c r="K168" s="43"/>
      <c r="L168" s="40">
        <f t="shared" si="471"/>
        <v>0</v>
      </c>
      <c r="M168" s="42">
        <f t="shared" si="472"/>
        <v>0</v>
      </c>
      <c r="N168" s="43">
        <f t="shared" si="472"/>
        <v>0</v>
      </c>
      <c r="O168" s="40">
        <f t="shared" si="472"/>
        <v>0</v>
      </c>
      <c r="P168" s="6"/>
      <c r="Q168" s="42">
        <f t="shared" si="473"/>
        <v>0</v>
      </c>
      <c r="R168" s="43">
        <f t="shared" si="473"/>
        <v>0</v>
      </c>
      <c r="S168" s="40">
        <f t="shared" si="468"/>
        <v>0</v>
      </c>
      <c r="T168" s="6"/>
      <c r="U168" s="42"/>
      <c r="V168" s="58"/>
      <c r="W168" s="44"/>
      <c r="X168" s="756"/>
      <c r="Y168" s="45"/>
      <c r="Z168" s="45"/>
      <c r="AA168" s="45"/>
    </row>
    <row r="169" spans="1:27" s="46" customFormat="1" ht="12" customHeight="1" x14ac:dyDescent="0.2">
      <c r="A169" s="57"/>
      <c r="B169" s="699" t="s">
        <v>22</v>
      </c>
      <c r="C169" s="42"/>
      <c r="D169" s="43"/>
      <c r="E169" s="40">
        <f t="shared" ref="E169" si="474">C169*D169</f>
        <v>0</v>
      </c>
      <c r="F169" s="6"/>
      <c r="G169" s="42"/>
      <c r="H169" s="43"/>
      <c r="I169" s="40">
        <f t="shared" ref="I169" si="475">G169*H169</f>
        <v>0</v>
      </c>
      <c r="J169" s="42"/>
      <c r="K169" s="43"/>
      <c r="L169" s="40">
        <f t="shared" ref="L169" si="476">J169*K169</f>
        <v>0</v>
      </c>
      <c r="M169" s="42">
        <f t="shared" ref="M169" si="477">G169+J169</f>
        <v>0</v>
      </c>
      <c r="N169" s="43">
        <f t="shared" ref="N169" si="478">H169+K169</f>
        <v>0</v>
      </c>
      <c r="O169" s="40">
        <f t="shared" ref="O169" si="479">I169+L169</f>
        <v>0</v>
      </c>
      <c r="P169" s="6"/>
      <c r="Q169" s="42">
        <f t="shared" ref="Q169" si="480">M169-U169</f>
        <v>0</v>
      </c>
      <c r="R169" s="43">
        <f t="shared" ref="R169" si="481">N169-V169</f>
        <v>0</v>
      </c>
      <c r="S169" s="40">
        <f t="shared" ref="S169" si="482">O169-W169</f>
        <v>0</v>
      </c>
      <c r="T169" s="6"/>
      <c r="U169" s="42"/>
      <c r="V169" s="58"/>
      <c r="W169" s="44"/>
      <c r="X169" s="756"/>
      <c r="Y169" s="45"/>
      <c r="Z169" s="45"/>
      <c r="AA169" s="45"/>
    </row>
    <row r="170" spans="1:27" s="46" customFormat="1" ht="12" customHeight="1" x14ac:dyDescent="0.2">
      <c r="A170" s="57"/>
      <c r="B170" s="699" t="s">
        <v>22</v>
      </c>
      <c r="C170" s="42"/>
      <c r="D170" s="43"/>
      <c r="E170" s="40">
        <f t="shared" ref="E170" si="483">C170*D170</f>
        <v>0</v>
      </c>
      <c r="F170" s="6"/>
      <c r="G170" s="42"/>
      <c r="H170" s="43"/>
      <c r="I170" s="40">
        <f t="shared" ref="I170" si="484">G170*H170</f>
        <v>0</v>
      </c>
      <c r="J170" s="42"/>
      <c r="K170" s="43"/>
      <c r="L170" s="40">
        <f t="shared" ref="L170" si="485">J170*K170</f>
        <v>0</v>
      </c>
      <c r="M170" s="42">
        <f t="shared" ref="M170" si="486">G170+J170</f>
        <v>0</v>
      </c>
      <c r="N170" s="43">
        <f t="shared" ref="N170" si="487">H170+K170</f>
        <v>0</v>
      </c>
      <c r="O170" s="40">
        <f t="shared" ref="O170" si="488">I170+L170</f>
        <v>0</v>
      </c>
      <c r="P170" s="6"/>
      <c r="Q170" s="42">
        <f t="shared" ref="Q170" si="489">M170-U170</f>
        <v>0</v>
      </c>
      <c r="R170" s="43">
        <f t="shared" ref="R170" si="490">N170-V170</f>
        <v>0</v>
      </c>
      <c r="S170" s="40">
        <f t="shared" ref="S170" si="491">O170-W170</f>
        <v>0</v>
      </c>
      <c r="T170" s="6"/>
      <c r="U170" s="42"/>
      <c r="V170" s="58"/>
      <c r="W170" s="44"/>
      <c r="X170" s="756"/>
      <c r="Y170" s="45"/>
      <c r="Z170" s="45"/>
      <c r="AA170" s="45"/>
    </row>
    <row r="171" spans="1:27" s="46" customFormat="1" ht="12" customHeight="1" x14ac:dyDescent="0.2">
      <c r="A171" s="57"/>
      <c r="B171" s="699" t="s">
        <v>22</v>
      </c>
      <c r="C171" s="42"/>
      <c r="D171" s="43"/>
      <c r="E171" s="40">
        <f t="shared" ref="E171" si="492">C171*D171</f>
        <v>0</v>
      </c>
      <c r="F171" s="6"/>
      <c r="G171" s="42"/>
      <c r="H171" s="43"/>
      <c r="I171" s="40">
        <f t="shared" ref="I171" si="493">G171*H171</f>
        <v>0</v>
      </c>
      <c r="J171" s="42"/>
      <c r="K171" s="43"/>
      <c r="L171" s="40">
        <f t="shared" ref="L171" si="494">J171*K171</f>
        <v>0</v>
      </c>
      <c r="M171" s="42">
        <f t="shared" ref="M171" si="495">G171+J171</f>
        <v>0</v>
      </c>
      <c r="N171" s="43">
        <f t="shared" ref="N171" si="496">H171+K171</f>
        <v>0</v>
      </c>
      <c r="O171" s="40">
        <f t="shared" ref="O171" si="497">I171+L171</f>
        <v>0</v>
      </c>
      <c r="P171" s="6"/>
      <c r="Q171" s="42">
        <f t="shared" ref="Q171" si="498">M171-U171</f>
        <v>0</v>
      </c>
      <c r="R171" s="43">
        <f t="shared" ref="R171" si="499">N171-V171</f>
        <v>0</v>
      </c>
      <c r="S171" s="40">
        <f t="shared" ref="S171" si="500">O171-W171</f>
        <v>0</v>
      </c>
      <c r="T171" s="6"/>
      <c r="U171" s="42"/>
      <c r="V171" s="58"/>
      <c r="W171" s="44"/>
      <c r="X171" s="756"/>
      <c r="Y171" s="45"/>
      <c r="Z171" s="45"/>
      <c r="AA171" s="45"/>
    </row>
    <row r="172" spans="1:27" s="46" customFormat="1" ht="12" customHeight="1" x14ac:dyDescent="0.2">
      <c r="A172" s="57"/>
      <c r="B172" s="699" t="s">
        <v>22</v>
      </c>
      <c r="C172" s="42"/>
      <c r="D172" s="43"/>
      <c r="E172" s="40">
        <f t="shared" ref="E172" si="501">C172*D172</f>
        <v>0</v>
      </c>
      <c r="F172" s="6"/>
      <c r="G172" s="42"/>
      <c r="H172" s="43"/>
      <c r="I172" s="40">
        <f t="shared" ref="I172" si="502">G172*H172</f>
        <v>0</v>
      </c>
      <c r="J172" s="42"/>
      <c r="K172" s="43"/>
      <c r="L172" s="40">
        <f t="shared" ref="L172" si="503">J172*K172</f>
        <v>0</v>
      </c>
      <c r="M172" s="42">
        <f t="shared" ref="M172" si="504">G172+J172</f>
        <v>0</v>
      </c>
      <c r="N172" s="43">
        <f t="shared" ref="N172" si="505">H172+K172</f>
        <v>0</v>
      </c>
      <c r="O172" s="40">
        <f t="shared" ref="O172" si="506">I172+L172</f>
        <v>0</v>
      </c>
      <c r="P172" s="6"/>
      <c r="Q172" s="42">
        <f t="shared" ref="Q172" si="507">M172-U172</f>
        <v>0</v>
      </c>
      <c r="R172" s="43">
        <f t="shared" ref="R172" si="508">N172-V172</f>
        <v>0</v>
      </c>
      <c r="S172" s="40">
        <f t="shared" ref="S172" si="509">O172-W172</f>
        <v>0</v>
      </c>
      <c r="T172" s="6"/>
      <c r="U172" s="42"/>
      <c r="V172" s="58"/>
      <c r="W172" s="44"/>
      <c r="X172" s="756"/>
      <c r="Y172" s="45"/>
      <c r="Z172" s="45"/>
      <c r="AA172" s="45"/>
    </row>
    <row r="173" spans="1:27" ht="12" customHeight="1" x14ac:dyDescent="0.2">
      <c r="A173" s="265"/>
      <c r="B173" s="60"/>
      <c r="C173" s="244"/>
      <c r="D173" s="268"/>
      <c r="E173" s="267"/>
      <c r="G173" s="244"/>
      <c r="H173" s="268"/>
      <c r="I173" s="267"/>
      <c r="J173" s="244"/>
      <c r="K173" s="268"/>
      <c r="L173" s="267"/>
      <c r="M173" s="244"/>
      <c r="N173" s="268"/>
      <c r="O173" s="267"/>
      <c r="P173" s="6"/>
      <c r="Q173" s="269"/>
      <c r="R173" s="6"/>
      <c r="S173" s="61"/>
      <c r="U173" s="244"/>
      <c r="V173" s="268"/>
      <c r="W173" s="267"/>
      <c r="X173" s="245"/>
      <c r="Z173" s="423"/>
    </row>
    <row r="174" spans="1:27" s="145" customFormat="1" ht="18" customHeight="1" x14ac:dyDescent="0.2">
      <c r="A174" s="792" t="s">
        <v>46</v>
      </c>
      <c r="B174" s="815"/>
      <c r="C174" s="556"/>
      <c r="D174" s="559"/>
      <c r="E174" s="28">
        <f>SUM(E175:E196)</f>
        <v>0</v>
      </c>
      <c r="F174" s="15"/>
      <c r="G174" s="556"/>
      <c r="H174" s="559"/>
      <c r="I174" s="28">
        <f>SUM(I175:I196)</f>
        <v>0</v>
      </c>
      <c r="J174" s="556"/>
      <c r="K174" s="559"/>
      <c r="L174" s="28">
        <f>SUM(L175:L196)</f>
        <v>0</v>
      </c>
      <c r="M174" s="556"/>
      <c r="N174" s="559"/>
      <c r="O174" s="28">
        <f>SUM(O175:O196)</f>
        <v>0</v>
      </c>
      <c r="P174" s="29"/>
      <c r="Q174" s="556"/>
      <c r="R174" s="558"/>
      <c r="S174" s="28">
        <f t="shared" ref="S174:S191" si="510">O174-W174</f>
        <v>-2920</v>
      </c>
      <c r="T174" s="15"/>
      <c r="U174" s="556"/>
      <c r="V174" s="559"/>
      <c r="W174" s="28">
        <f>SUM(W175:W196)</f>
        <v>2920</v>
      </c>
      <c r="X174" s="30" t="s">
        <v>155</v>
      </c>
      <c r="Z174" s="425"/>
    </row>
    <row r="175" spans="1:27" ht="12" customHeight="1" x14ac:dyDescent="0.2">
      <c r="A175" s="369"/>
      <c r="B175" s="89" t="s">
        <v>47</v>
      </c>
      <c r="C175" s="93"/>
      <c r="D175" s="94"/>
      <c r="E175" s="50">
        <f t="shared" ref="E175:E191" si="511">C175*D175</f>
        <v>0</v>
      </c>
      <c r="G175" s="93"/>
      <c r="H175" s="94"/>
      <c r="I175" s="50">
        <f t="shared" ref="I175:I191" si="512">G175*H175</f>
        <v>0</v>
      </c>
      <c r="J175" s="93"/>
      <c r="K175" s="94"/>
      <c r="L175" s="50">
        <f t="shared" ref="L175:L191" si="513">J175*K175</f>
        <v>0</v>
      </c>
      <c r="M175" s="93">
        <f t="shared" ref="M175:O190" si="514">G175+J175</f>
        <v>0</v>
      </c>
      <c r="N175" s="94">
        <f t="shared" si="514"/>
        <v>0</v>
      </c>
      <c r="O175" s="90">
        <f t="shared" si="514"/>
        <v>0</v>
      </c>
      <c r="P175" s="6"/>
      <c r="Q175" s="51">
        <f t="shared" ref="Q175:R191" si="515">M175-U175</f>
        <v>-300</v>
      </c>
      <c r="R175" s="52">
        <f t="shared" si="515"/>
        <v>-1</v>
      </c>
      <c r="S175" s="50">
        <f t="shared" si="510"/>
        <v>-300</v>
      </c>
      <c r="U175" s="93">
        <f>IF(W223&lt;600,300,300+(W223-600)*0.5)</f>
        <v>300</v>
      </c>
      <c r="V175" s="94">
        <v>1</v>
      </c>
      <c r="W175" s="392">
        <f t="shared" ref="W175:W190" si="516">V175*U175</f>
        <v>300</v>
      </c>
      <c r="X175" s="434"/>
      <c r="Z175" s="423"/>
    </row>
    <row r="176" spans="1:27" ht="12" customHeight="1" x14ac:dyDescent="0.2">
      <c r="A176" s="369"/>
      <c r="B176" s="89" t="s">
        <v>48</v>
      </c>
      <c r="C176" s="51"/>
      <c r="D176" s="52"/>
      <c r="E176" s="50">
        <f t="shared" si="511"/>
        <v>0</v>
      </c>
      <c r="G176" s="51"/>
      <c r="H176" s="52"/>
      <c r="I176" s="50">
        <f t="shared" si="512"/>
        <v>0</v>
      </c>
      <c r="J176" s="51"/>
      <c r="K176" s="52"/>
      <c r="L176" s="50">
        <f t="shared" si="513"/>
        <v>0</v>
      </c>
      <c r="M176" s="93">
        <f t="shared" si="514"/>
        <v>0</v>
      </c>
      <c r="N176" s="94">
        <f t="shared" si="514"/>
        <v>0</v>
      </c>
      <c r="O176" s="90">
        <f t="shared" si="514"/>
        <v>0</v>
      </c>
      <c r="P176" s="6"/>
      <c r="Q176" s="51">
        <f t="shared" si="515"/>
        <v>-100</v>
      </c>
      <c r="R176" s="52">
        <f t="shared" si="515"/>
        <v>-1</v>
      </c>
      <c r="S176" s="50">
        <f t="shared" si="510"/>
        <v>-100</v>
      </c>
      <c r="U176" s="51">
        <v>100</v>
      </c>
      <c r="V176" s="52">
        <v>1</v>
      </c>
      <c r="W176" s="392">
        <f t="shared" si="516"/>
        <v>100</v>
      </c>
      <c r="X176" s="85"/>
      <c r="Z176" s="423"/>
    </row>
    <row r="177" spans="1:27" ht="12" customHeight="1" x14ac:dyDescent="0.2">
      <c r="A177" s="369"/>
      <c r="B177" s="89" t="s">
        <v>268</v>
      </c>
      <c r="C177" s="51"/>
      <c r="D177" s="52"/>
      <c r="E177" s="50">
        <f t="shared" si="511"/>
        <v>0</v>
      </c>
      <c r="G177" s="51"/>
      <c r="H177" s="52"/>
      <c r="I177" s="50">
        <f t="shared" si="512"/>
        <v>0</v>
      </c>
      <c r="J177" s="51"/>
      <c r="K177" s="52"/>
      <c r="L177" s="50">
        <f t="shared" si="513"/>
        <v>0</v>
      </c>
      <c r="M177" s="93">
        <f t="shared" si="514"/>
        <v>0</v>
      </c>
      <c r="N177" s="94">
        <f t="shared" si="514"/>
        <v>0</v>
      </c>
      <c r="O177" s="90">
        <f t="shared" si="514"/>
        <v>0</v>
      </c>
      <c r="P177" s="6"/>
      <c r="Q177" s="51">
        <f t="shared" si="515"/>
        <v>-200</v>
      </c>
      <c r="R177" s="52">
        <f t="shared" si="515"/>
        <v>-1</v>
      </c>
      <c r="S177" s="50">
        <f t="shared" si="510"/>
        <v>-200</v>
      </c>
      <c r="U177" s="51">
        <v>200</v>
      </c>
      <c r="V177" s="52">
        <v>1</v>
      </c>
      <c r="W177" s="392">
        <f t="shared" si="516"/>
        <v>200</v>
      </c>
      <c r="X177" s="85"/>
      <c r="Z177" s="423"/>
    </row>
    <row r="178" spans="1:27" ht="12" customHeight="1" x14ac:dyDescent="0.2">
      <c r="A178" s="369"/>
      <c r="B178" s="89" t="s">
        <v>49</v>
      </c>
      <c r="C178" s="51"/>
      <c r="D178" s="52"/>
      <c r="E178" s="50">
        <f t="shared" si="511"/>
        <v>0</v>
      </c>
      <c r="G178" s="51"/>
      <c r="H178" s="52"/>
      <c r="I178" s="50">
        <f t="shared" si="512"/>
        <v>0</v>
      </c>
      <c r="J178" s="51"/>
      <c r="K178" s="52"/>
      <c r="L178" s="50">
        <f t="shared" si="513"/>
        <v>0</v>
      </c>
      <c r="M178" s="93">
        <f t="shared" si="514"/>
        <v>0</v>
      </c>
      <c r="N178" s="94">
        <f t="shared" si="514"/>
        <v>0</v>
      </c>
      <c r="O178" s="90">
        <f t="shared" si="514"/>
        <v>0</v>
      </c>
      <c r="P178" s="6"/>
      <c r="Q178" s="51">
        <f t="shared" si="515"/>
        <v>-200</v>
      </c>
      <c r="R178" s="52">
        <f t="shared" si="515"/>
        <v>-1</v>
      </c>
      <c r="S178" s="50">
        <f t="shared" si="510"/>
        <v>-200</v>
      </c>
      <c r="U178" s="51">
        <v>200</v>
      </c>
      <c r="V178" s="52">
        <v>1</v>
      </c>
      <c r="W178" s="392">
        <f t="shared" si="516"/>
        <v>200</v>
      </c>
      <c r="X178" s="85"/>
      <c r="Z178" s="423"/>
    </row>
    <row r="179" spans="1:27" ht="12" customHeight="1" x14ac:dyDescent="0.2">
      <c r="A179" s="369"/>
      <c r="B179" s="89" t="s">
        <v>50</v>
      </c>
      <c r="C179" s="51"/>
      <c r="D179" s="52"/>
      <c r="E179" s="50">
        <f t="shared" si="511"/>
        <v>0</v>
      </c>
      <c r="G179" s="51"/>
      <c r="H179" s="52"/>
      <c r="I179" s="50">
        <f t="shared" si="512"/>
        <v>0</v>
      </c>
      <c r="J179" s="51"/>
      <c r="K179" s="52"/>
      <c r="L179" s="50">
        <f t="shared" si="513"/>
        <v>0</v>
      </c>
      <c r="M179" s="93">
        <f t="shared" si="514"/>
        <v>0</v>
      </c>
      <c r="N179" s="94">
        <f t="shared" si="514"/>
        <v>0</v>
      </c>
      <c r="O179" s="90">
        <f t="shared" si="514"/>
        <v>0</v>
      </c>
      <c r="P179" s="6"/>
      <c r="Q179" s="51">
        <f t="shared" si="515"/>
        <v>-375</v>
      </c>
      <c r="R179" s="52">
        <f t="shared" si="515"/>
        <v>-1</v>
      </c>
      <c r="S179" s="50">
        <f t="shared" si="510"/>
        <v>-375</v>
      </c>
      <c r="U179" s="51">
        <v>375</v>
      </c>
      <c r="V179" s="52">
        <v>1</v>
      </c>
      <c r="W179" s="392">
        <f t="shared" si="516"/>
        <v>375</v>
      </c>
      <c r="X179" s="85"/>
      <c r="Z179" s="423"/>
    </row>
    <row r="180" spans="1:27" ht="12" customHeight="1" x14ac:dyDescent="0.2">
      <c r="A180" s="435"/>
      <c r="B180" s="290" t="s">
        <v>95</v>
      </c>
      <c r="C180" s="51"/>
      <c r="D180" s="52"/>
      <c r="E180" s="50">
        <f t="shared" si="511"/>
        <v>0</v>
      </c>
      <c r="G180" s="51"/>
      <c r="H180" s="52"/>
      <c r="I180" s="50">
        <f t="shared" si="512"/>
        <v>0</v>
      </c>
      <c r="J180" s="51"/>
      <c r="K180" s="52"/>
      <c r="L180" s="50">
        <f t="shared" si="513"/>
        <v>0</v>
      </c>
      <c r="M180" s="93">
        <f t="shared" si="514"/>
        <v>0</v>
      </c>
      <c r="N180" s="94">
        <f t="shared" si="514"/>
        <v>0</v>
      </c>
      <c r="O180" s="90">
        <f t="shared" si="514"/>
        <v>0</v>
      </c>
      <c r="P180" s="6"/>
      <c r="Q180" s="51">
        <f t="shared" si="515"/>
        <v>-125</v>
      </c>
      <c r="R180" s="52">
        <f t="shared" si="515"/>
        <v>-1</v>
      </c>
      <c r="S180" s="50">
        <f t="shared" si="510"/>
        <v>-125</v>
      </c>
      <c r="U180" s="51">
        <v>125</v>
      </c>
      <c r="V180" s="52">
        <v>1</v>
      </c>
      <c r="W180" s="392">
        <f t="shared" si="516"/>
        <v>125</v>
      </c>
      <c r="X180" s="85"/>
    </row>
    <row r="181" spans="1:27" ht="12" customHeight="1" x14ac:dyDescent="0.2">
      <c r="A181" s="435"/>
      <c r="B181" s="290" t="s">
        <v>96</v>
      </c>
      <c r="C181" s="51"/>
      <c r="D181" s="52"/>
      <c r="E181" s="50">
        <f t="shared" si="511"/>
        <v>0</v>
      </c>
      <c r="G181" s="51"/>
      <c r="H181" s="52"/>
      <c r="I181" s="50">
        <f t="shared" si="512"/>
        <v>0</v>
      </c>
      <c r="J181" s="51"/>
      <c r="K181" s="52"/>
      <c r="L181" s="50">
        <f t="shared" si="513"/>
        <v>0</v>
      </c>
      <c r="M181" s="93">
        <f t="shared" si="514"/>
        <v>0</v>
      </c>
      <c r="N181" s="94">
        <f t="shared" si="514"/>
        <v>0</v>
      </c>
      <c r="O181" s="90">
        <f t="shared" si="514"/>
        <v>0</v>
      </c>
      <c r="P181" s="6"/>
      <c r="Q181" s="51">
        <f t="shared" si="515"/>
        <v>-150</v>
      </c>
      <c r="R181" s="52">
        <f t="shared" si="515"/>
        <v>-1</v>
      </c>
      <c r="S181" s="50">
        <f t="shared" si="510"/>
        <v>-150</v>
      </c>
      <c r="U181" s="51">
        <v>150</v>
      </c>
      <c r="V181" s="52">
        <v>1</v>
      </c>
      <c r="W181" s="392">
        <f t="shared" si="516"/>
        <v>150</v>
      </c>
      <c r="X181" s="85"/>
    </row>
    <row r="182" spans="1:27" ht="12" customHeight="1" x14ac:dyDescent="0.2">
      <c r="A182" s="435"/>
      <c r="B182" s="290" t="s">
        <v>97</v>
      </c>
      <c r="C182" s="51"/>
      <c r="D182" s="52"/>
      <c r="E182" s="50">
        <f t="shared" si="511"/>
        <v>0</v>
      </c>
      <c r="G182" s="51"/>
      <c r="H182" s="52"/>
      <c r="I182" s="50">
        <f t="shared" si="512"/>
        <v>0</v>
      </c>
      <c r="J182" s="51"/>
      <c r="K182" s="52"/>
      <c r="L182" s="50">
        <f t="shared" si="513"/>
        <v>0</v>
      </c>
      <c r="M182" s="93">
        <f t="shared" si="514"/>
        <v>0</v>
      </c>
      <c r="N182" s="94">
        <f t="shared" si="514"/>
        <v>0</v>
      </c>
      <c r="O182" s="90">
        <f t="shared" si="514"/>
        <v>0</v>
      </c>
      <c r="P182" s="6"/>
      <c r="Q182" s="51">
        <f t="shared" si="515"/>
        <v>-150</v>
      </c>
      <c r="R182" s="52">
        <f t="shared" si="515"/>
        <v>0</v>
      </c>
      <c r="S182" s="50">
        <f t="shared" si="510"/>
        <v>0</v>
      </c>
      <c r="U182" s="51">
        <v>150</v>
      </c>
      <c r="V182" s="52">
        <f>IF(W223&lt;1000,0,1+ROUNDDOWN((W223-1000)/400,0))</f>
        <v>0</v>
      </c>
      <c r="W182" s="392">
        <f t="shared" si="516"/>
        <v>0</v>
      </c>
      <c r="X182" s="85"/>
    </row>
    <row r="183" spans="1:27" ht="12" customHeight="1" x14ac:dyDescent="0.2">
      <c r="A183" s="435"/>
      <c r="B183" s="290" t="s">
        <v>53</v>
      </c>
      <c r="C183" s="51"/>
      <c r="D183" s="52"/>
      <c r="E183" s="50">
        <f t="shared" si="511"/>
        <v>0</v>
      </c>
      <c r="G183" s="51"/>
      <c r="H183" s="52"/>
      <c r="I183" s="50">
        <f t="shared" si="512"/>
        <v>0</v>
      </c>
      <c r="J183" s="51"/>
      <c r="K183" s="52"/>
      <c r="L183" s="50">
        <f t="shared" si="513"/>
        <v>0</v>
      </c>
      <c r="M183" s="93">
        <f t="shared" si="514"/>
        <v>0</v>
      </c>
      <c r="N183" s="94">
        <f t="shared" si="514"/>
        <v>0</v>
      </c>
      <c r="O183" s="90">
        <f t="shared" si="514"/>
        <v>0</v>
      </c>
      <c r="P183" s="6"/>
      <c r="Q183" s="51">
        <f t="shared" si="515"/>
        <v>-120</v>
      </c>
      <c r="R183" s="52">
        <f t="shared" si="515"/>
        <v>-1</v>
      </c>
      <c r="S183" s="50">
        <f t="shared" si="510"/>
        <v>-120</v>
      </c>
      <c r="U183" s="51">
        <v>120</v>
      </c>
      <c r="V183" s="52">
        <v>1</v>
      </c>
      <c r="W183" s="392">
        <f t="shared" si="516"/>
        <v>120</v>
      </c>
      <c r="X183" s="85"/>
    </row>
    <row r="184" spans="1:27" ht="12" customHeight="1" x14ac:dyDescent="0.2">
      <c r="A184" s="435"/>
      <c r="B184" s="290" t="s">
        <v>54</v>
      </c>
      <c r="C184" s="51"/>
      <c r="D184" s="52"/>
      <c r="E184" s="50">
        <f t="shared" si="511"/>
        <v>0</v>
      </c>
      <c r="G184" s="51"/>
      <c r="H184" s="52"/>
      <c r="I184" s="50">
        <f t="shared" si="512"/>
        <v>0</v>
      </c>
      <c r="J184" s="51"/>
      <c r="K184" s="52"/>
      <c r="L184" s="50">
        <f t="shared" si="513"/>
        <v>0</v>
      </c>
      <c r="M184" s="93">
        <f t="shared" si="514"/>
        <v>0</v>
      </c>
      <c r="N184" s="94">
        <f t="shared" si="514"/>
        <v>0</v>
      </c>
      <c r="O184" s="90">
        <f t="shared" si="514"/>
        <v>0</v>
      </c>
      <c r="P184" s="6"/>
      <c r="Q184" s="51">
        <f t="shared" si="515"/>
        <v>-450</v>
      </c>
      <c r="R184" s="52">
        <f t="shared" si="515"/>
        <v>-1</v>
      </c>
      <c r="S184" s="50">
        <f t="shared" si="510"/>
        <v>-450</v>
      </c>
      <c r="U184" s="51">
        <v>450</v>
      </c>
      <c r="V184" s="52">
        <v>1</v>
      </c>
      <c r="W184" s="392">
        <f t="shared" si="516"/>
        <v>450</v>
      </c>
      <c r="X184" s="85"/>
    </row>
    <row r="185" spans="1:27" ht="12" customHeight="1" x14ac:dyDescent="0.2">
      <c r="A185" s="369"/>
      <c r="B185" s="89" t="s">
        <v>55</v>
      </c>
      <c r="C185" s="51"/>
      <c r="D185" s="52"/>
      <c r="E185" s="50">
        <f t="shared" si="511"/>
        <v>0</v>
      </c>
      <c r="G185" s="51"/>
      <c r="H185" s="52"/>
      <c r="I185" s="50">
        <f t="shared" si="512"/>
        <v>0</v>
      </c>
      <c r="J185" s="51"/>
      <c r="K185" s="52"/>
      <c r="L185" s="50">
        <f t="shared" si="513"/>
        <v>0</v>
      </c>
      <c r="M185" s="93">
        <f t="shared" si="514"/>
        <v>0</v>
      </c>
      <c r="N185" s="94">
        <f t="shared" si="514"/>
        <v>0</v>
      </c>
      <c r="O185" s="90">
        <f t="shared" si="514"/>
        <v>0</v>
      </c>
      <c r="P185" s="6"/>
      <c r="Q185" s="51">
        <f t="shared" si="515"/>
        <v>-150</v>
      </c>
      <c r="R185" s="52">
        <f t="shared" si="515"/>
        <v>0</v>
      </c>
      <c r="S185" s="50">
        <f t="shared" si="510"/>
        <v>0</v>
      </c>
      <c r="U185" s="51">
        <v>150</v>
      </c>
      <c r="V185" s="52">
        <f>ROUNDUP(W223/200,0)</f>
        <v>0</v>
      </c>
      <c r="W185" s="392">
        <f t="shared" si="516"/>
        <v>0</v>
      </c>
      <c r="X185" s="436"/>
    </row>
    <row r="186" spans="1:27" ht="12" customHeight="1" x14ac:dyDescent="0.2">
      <c r="A186" s="369"/>
      <c r="B186" s="89" t="s">
        <v>107</v>
      </c>
      <c r="C186" s="51"/>
      <c r="D186" s="52"/>
      <c r="E186" s="50">
        <f t="shared" si="511"/>
        <v>0</v>
      </c>
      <c r="G186" s="51"/>
      <c r="H186" s="52"/>
      <c r="I186" s="50">
        <f t="shared" si="512"/>
        <v>0</v>
      </c>
      <c r="J186" s="51"/>
      <c r="K186" s="52"/>
      <c r="L186" s="50">
        <f t="shared" si="513"/>
        <v>0</v>
      </c>
      <c r="M186" s="93">
        <f t="shared" si="514"/>
        <v>0</v>
      </c>
      <c r="N186" s="94">
        <f t="shared" si="514"/>
        <v>0</v>
      </c>
      <c r="O186" s="90">
        <f t="shared" si="514"/>
        <v>0</v>
      </c>
      <c r="P186" s="6"/>
      <c r="Q186" s="51">
        <f t="shared" si="515"/>
        <v>-100</v>
      </c>
      <c r="R186" s="52">
        <f t="shared" si="515"/>
        <v>-1</v>
      </c>
      <c r="S186" s="50">
        <f t="shared" si="510"/>
        <v>-100</v>
      </c>
      <c r="U186" s="51">
        <v>100</v>
      </c>
      <c r="V186" s="52">
        <v>1</v>
      </c>
      <c r="W186" s="392">
        <f t="shared" si="516"/>
        <v>100</v>
      </c>
      <c r="X186" s="85"/>
      <c r="Y186" s="412"/>
    </row>
    <row r="187" spans="1:27" ht="12" customHeight="1" x14ac:dyDescent="0.2">
      <c r="A187" s="369"/>
      <c r="B187" s="89" t="s">
        <v>56</v>
      </c>
      <c r="C187" s="51"/>
      <c r="D187" s="52"/>
      <c r="E187" s="50">
        <f t="shared" si="511"/>
        <v>0</v>
      </c>
      <c r="G187" s="51"/>
      <c r="H187" s="52"/>
      <c r="I187" s="50">
        <f t="shared" si="512"/>
        <v>0</v>
      </c>
      <c r="J187" s="51"/>
      <c r="K187" s="52"/>
      <c r="L187" s="50">
        <f t="shared" si="513"/>
        <v>0</v>
      </c>
      <c r="M187" s="93">
        <f t="shared" si="514"/>
        <v>0</v>
      </c>
      <c r="N187" s="94">
        <f t="shared" si="514"/>
        <v>0</v>
      </c>
      <c r="O187" s="90">
        <f t="shared" si="514"/>
        <v>0</v>
      </c>
      <c r="P187" s="6"/>
      <c r="Q187" s="51">
        <f t="shared" si="515"/>
        <v>-100</v>
      </c>
      <c r="R187" s="52">
        <f t="shared" si="515"/>
        <v>-1</v>
      </c>
      <c r="S187" s="50">
        <f t="shared" si="510"/>
        <v>-100</v>
      </c>
      <c r="U187" s="51">
        <v>100</v>
      </c>
      <c r="V187" s="52">
        <v>1</v>
      </c>
      <c r="W187" s="392">
        <f t="shared" si="516"/>
        <v>100</v>
      </c>
      <c r="X187" s="85"/>
    </row>
    <row r="188" spans="1:27" ht="12" customHeight="1" x14ac:dyDescent="0.2">
      <c r="A188" s="369"/>
      <c r="B188" s="89" t="s">
        <v>139</v>
      </c>
      <c r="C188" s="410"/>
      <c r="D188" s="104"/>
      <c r="E188" s="50">
        <f t="shared" si="511"/>
        <v>0</v>
      </c>
      <c r="G188" s="51"/>
      <c r="H188" s="52"/>
      <c r="I188" s="50">
        <f t="shared" si="512"/>
        <v>0</v>
      </c>
      <c r="J188" s="51"/>
      <c r="K188" s="52"/>
      <c r="L188" s="50">
        <f t="shared" si="513"/>
        <v>0</v>
      </c>
      <c r="M188" s="93">
        <f t="shared" si="514"/>
        <v>0</v>
      </c>
      <c r="N188" s="94">
        <f t="shared" si="514"/>
        <v>0</v>
      </c>
      <c r="O188" s="90">
        <f t="shared" si="514"/>
        <v>0</v>
      </c>
      <c r="P188" s="6"/>
      <c r="Q188" s="51">
        <f t="shared" si="515"/>
        <v>-300</v>
      </c>
      <c r="R188" s="52">
        <f t="shared" si="515"/>
        <v>-1</v>
      </c>
      <c r="S188" s="50">
        <f t="shared" si="510"/>
        <v>-300</v>
      </c>
      <c r="U188" s="51">
        <f>IF(W223&lt;600,300,300+(W223-600)*0.25)</f>
        <v>300</v>
      </c>
      <c r="V188" s="52">
        <v>1</v>
      </c>
      <c r="W188" s="392">
        <f t="shared" si="516"/>
        <v>300</v>
      </c>
      <c r="X188" s="85"/>
    </row>
    <row r="189" spans="1:27" ht="12" customHeight="1" x14ac:dyDescent="0.2">
      <c r="A189" s="47"/>
      <c r="B189" s="89" t="s">
        <v>49</v>
      </c>
      <c r="C189" s="410"/>
      <c r="D189" s="104"/>
      <c r="E189" s="50">
        <f t="shared" si="511"/>
        <v>0</v>
      </c>
      <c r="G189" s="410"/>
      <c r="H189" s="104"/>
      <c r="I189" s="50">
        <f t="shared" si="512"/>
        <v>0</v>
      </c>
      <c r="J189" s="410"/>
      <c r="K189" s="104"/>
      <c r="L189" s="50">
        <f t="shared" si="513"/>
        <v>0</v>
      </c>
      <c r="M189" s="93">
        <f t="shared" si="514"/>
        <v>0</v>
      </c>
      <c r="N189" s="94">
        <f t="shared" si="514"/>
        <v>0</v>
      </c>
      <c r="O189" s="90">
        <f t="shared" si="514"/>
        <v>0</v>
      </c>
      <c r="P189" s="6"/>
      <c r="Q189" s="51">
        <f t="shared" si="515"/>
        <v>-100</v>
      </c>
      <c r="R189" s="52">
        <f t="shared" si="515"/>
        <v>-1</v>
      </c>
      <c r="S189" s="50">
        <f t="shared" si="510"/>
        <v>-100</v>
      </c>
      <c r="U189" s="51">
        <f>IF(W223&lt;600,100,100+(W223-600)*0.125)</f>
        <v>100</v>
      </c>
      <c r="V189" s="52">
        <v>1</v>
      </c>
      <c r="W189" s="392">
        <f t="shared" si="516"/>
        <v>100</v>
      </c>
      <c r="X189" s="85"/>
    </row>
    <row r="190" spans="1:27" ht="12" customHeight="1" x14ac:dyDescent="0.2">
      <c r="A190" s="437"/>
      <c r="B190" s="48" t="s">
        <v>57</v>
      </c>
      <c r="C190" s="105"/>
      <c r="D190" s="52"/>
      <c r="E190" s="50">
        <f t="shared" si="511"/>
        <v>0</v>
      </c>
      <c r="G190" s="105"/>
      <c r="H190" s="52"/>
      <c r="I190" s="50">
        <f t="shared" si="512"/>
        <v>0</v>
      </c>
      <c r="J190" s="105"/>
      <c r="K190" s="52"/>
      <c r="L190" s="50">
        <f t="shared" si="513"/>
        <v>0</v>
      </c>
      <c r="M190" s="93">
        <f t="shared" si="514"/>
        <v>0</v>
      </c>
      <c r="N190" s="94">
        <f t="shared" si="514"/>
        <v>0</v>
      </c>
      <c r="O190" s="90">
        <f t="shared" si="514"/>
        <v>0</v>
      </c>
      <c r="P190" s="6"/>
      <c r="Q190" s="51">
        <f t="shared" si="515"/>
        <v>-300</v>
      </c>
      <c r="R190" s="52">
        <f t="shared" si="515"/>
        <v>-1</v>
      </c>
      <c r="S190" s="50">
        <f t="shared" si="510"/>
        <v>-300</v>
      </c>
      <c r="U190" s="105">
        <f>IF(W223&lt;600,300,300+(W223-600)*0.5)</f>
        <v>300</v>
      </c>
      <c r="V190" s="52">
        <v>1</v>
      </c>
      <c r="W190" s="392">
        <f t="shared" si="516"/>
        <v>300</v>
      </c>
      <c r="X190" s="85"/>
    </row>
    <row r="191" spans="1:27" s="46" customFormat="1" ht="12" customHeight="1" x14ac:dyDescent="0.2">
      <c r="A191" s="57"/>
      <c r="B191" s="699" t="s">
        <v>22</v>
      </c>
      <c r="C191" s="42"/>
      <c r="D191" s="43"/>
      <c r="E191" s="40">
        <f t="shared" si="511"/>
        <v>0</v>
      </c>
      <c r="F191" s="6"/>
      <c r="G191" s="42"/>
      <c r="H191" s="43"/>
      <c r="I191" s="40">
        <f t="shared" si="512"/>
        <v>0</v>
      </c>
      <c r="J191" s="42"/>
      <c r="K191" s="43"/>
      <c r="L191" s="40">
        <f t="shared" si="513"/>
        <v>0</v>
      </c>
      <c r="M191" s="42">
        <f t="shared" ref="M191:O191" si="517">G191+J191</f>
        <v>0</v>
      </c>
      <c r="N191" s="43">
        <f t="shared" si="517"/>
        <v>0</v>
      </c>
      <c r="O191" s="40">
        <f t="shared" si="517"/>
        <v>0</v>
      </c>
      <c r="P191" s="6"/>
      <c r="Q191" s="42">
        <f t="shared" si="515"/>
        <v>0</v>
      </c>
      <c r="R191" s="43">
        <f t="shared" si="515"/>
        <v>0</v>
      </c>
      <c r="S191" s="40">
        <f t="shared" si="510"/>
        <v>0</v>
      </c>
      <c r="T191" s="6"/>
      <c r="U191" s="42"/>
      <c r="V191" s="58"/>
      <c r="W191" s="44"/>
      <c r="X191" s="756"/>
      <c r="Y191" s="45"/>
      <c r="Z191" s="45"/>
      <c r="AA191" s="45"/>
    </row>
    <row r="192" spans="1:27" s="46" customFormat="1" ht="12" customHeight="1" x14ac:dyDescent="0.2">
      <c r="A192" s="57"/>
      <c r="B192" s="699" t="s">
        <v>22</v>
      </c>
      <c r="C192" s="42"/>
      <c r="D192" s="43"/>
      <c r="E192" s="40">
        <f t="shared" ref="E192" si="518">C192*D192</f>
        <v>0</v>
      </c>
      <c r="F192" s="6"/>
      <c r="G192" s="42"/>
      <c r="H192" s="43"/>
      <c r="I192" s="40">
        <f t="shared" ref="I192" si="519">G192*H192</f>
        <v>0</v>
      </c>
      <c r="J192" s="42"/>
      <c r="K192" s="43"/>
      <c r="L192" s="40">
        <f t="shared" ref="L192" si="520">J192*K192</f>
        <v>0</v>
      </c>
      <c r="M192" s="42">
        <f t="shared" ref="M192" si="521">G192+J192</f>
        <v>0</v>
      </c>
      <c r="N192" s="43">
        <f t="shared" ref="N192" si="522">H192+K192</f>
        <v>0</v>
      </c>
      <c r="O192" s="40">
        <f t="shared" ref="O192" si="523">I192+L192</f>
        <v>0</v>
      </c>
      <c r="P192" s="6"/>
      <c r="Q192" s="42">
        <f t="shared" ref="Q192" si="524">M192-U192</f>
        <v>0</v>
      </c>
      <c r="R192" s="43">
        <f t="shared" ref="R192" si="525">N192-V192</f>
        <v>0</v>
      </c>
      <c r="S192" s="40">
        <f t="shared" ref="S192" si="526">O192-W192</f>
        <v>0</v>
      </c>
      <c r="T192" s="6"/>
      <c r="U192" s="42"/>
      <c r="V192" s="58"/>
      <c r="W192" s="44"/>
      <c r="X192" s="756"/>
      <c r="Y192" s="45"/>
      <c r="Z192" s="45"/>
      <c r="AA192" s="45"/>
    </row>
    <row r="193" spans="1:31" s="46" customFormat="1" ht="12" customHeight="1" x14ac:dyDescent="0.2">
      <c r="A193" s="57"/>
      <c r="B193" s="699" t="s">
        <v>22</v>
      </c>
      <c r="C193" s="42"/>
      <c r="D193" s="43"/>
      <c r="E193" s="40">
        <f t="shared" ref="E193" si="527">C193*D193</f>
        <v>0</v>
      </c>
      <c r="F193" s="6"/>
      <c r="G193" s="42"/>
      <c r="H193" s="43"/>
      <c r="I193" s="40">
        <f t="shared" ref="I193" si="528">G193*H193</f>
        <v>0</v>
      </c>
      <c r="J193" s="42"/>
      <c r="K193" s="43"/>
      <c r="L193" s="40">
        <f t="shared" ref="L193" si="529">J193*K193</f>
        <v>0</v>
      </c>
      <c r="M193" s="42">
        <f t="shared" ref="M193" si="530">G193+J193</f>
        <v>0</v>
      </c>
      <c r="N193" s="43">
        <f t="shared" ref="N193" si="531">H193+K193</f>
        <v>0</v>
      </c>
      <c r="O193" s="40">
        <f t="shared" ref="O193" si="532">I193+L193</f>
        <v>0</v>
      </c>
      <c r="P193" s="6"/>
      <c r="Q193" s="42">
        <f t="shared" ref="Q193" si="533">M193-U193</f>
        <v>0</v>
      </c>
      <c r="R193" s="43">
        <f t="shared" ref="R193" si="534">N193-V193</f>
        <v>0</v>
      </c>
      <c r="S193" s="40">
        <f t="shared" ref="S193" si="535">O193-W193</f>
        <v>0</v>
      </c>
      <c r="T193" s="6"/>
      <c r="U193" s="42"/>
      <c r="V193" s="58"/>
      <c r="W193" s="44"/>
      <c r="X193" s="756"/>
      <c r="Y193" s="45"/>
      <c r="Z193" s="45"/>
      <c r="AA193" s="45"/>
    </row>
    <row r="194" spans="1:31" s="46" customFormat="1" ht="12" customHeight="1" x14ac:dyDescent="0.2">
      <c r="A194" s="57"/>
      <c r="B194" s="699" t="s">
        <v>22</v>
      </c>
      <c r="C194" s="42"/>
      <c r="D194" s="43"/>
      <c r="E194" s="40">
        <f t="shared" ref="E194" si="536">C194*D194</f>
        <v>0</v>
      </c>
      <c r="F194" s="6"/>
      <c r="G194" s="42"/>
      <c r="H194" s="43"/>
      <c r="I194" s="40">
        <f t="shared" ref="I194" si="537">G194*H194</f>
        <v>0</v>
      </c>
      <c r="J194" s="42"/>
      <c r="K194" s="43"/>
      <c r="L194" s="40">
        <f t="shared" ref="L194" si="538">J194*K194</f>
        <v>0</v>
      </c>
      <c r="M194" s="42">
        <f t="shared" ref="M194" si="539">G194+J194</f>
        <v>0</v>
      </c>
      <c r="N194" s="43">
        <f t="shared" ref="N194" si="540">H194+K194</f>
        <v>0</v>
      </c>
      <c r="O194" s="40">
        <f t="shared" ref="O194" si="541">I194+L194</f>
        <v>0</v>
      </c>
      <c r="P194" s="6"/>
      <c r="Q194" s="42">
        <f t="shared" ref="Q194" si="542">M194-U194</f>
        <v>0</v>
      </c>
      <c r="R194" s="43">
        <f t="shared" ref="R194" si="543">N194-V194</f>
        <v>0</v>
      </c>
      <c r="S194" s="40">
        <f t="shared" ref="S194" si="544">O194-W194</f>
        <v>0</v>
      </c>
      <c r="T194" s="6"/>
      <c r="U194" s="42"/>
      <c r="V194" s="58"/>
      <c r="W194" s="44"/>
      <c r="X194" s="756"/>
      <c r="Y194" s="45"/>
      <c r="Z194" s="45"/>
      <c r="AA194" s="45"/>
    </row>
    <row r="195" spans="1:31" s="46" customFormat="1" ht="12" customHeight="1" x14ac:dyDescent="0.2">
      <c r="A195" s="57"/>
      <c r="B195" s="699" t="s">
        <v>22</v>
      </c>
      <c r="C195" s="42"/>
      <c r="D195" s="43"/>
      <c r="E195" s="40">
        <f t="shared" ref="E195" si="545">C195*D195</f>
        <v>0</v>
      </c>
      <c r="F195" s="6"/>
      <c r="G195" s="42"/>
      <c r="H195" s="43"/>
      <c r="I195" s="40">
        <f t="shared" ref="I195" si="546">G195*H195</f>
        <v>0</v>
      </c>
      <c r="J195" s="42"/>
      <c r="K195" s="43"/>
      <c r="L195" s="40">
        <f t="shared" ref="L195" si="547">J195*K195</f>
        <v>0</v>
      </c>
      <c r="M195" s="42">
        <f t="shared" ref="M195" si="548">G195+J195</f>
        <v>0</v>
      </c>
      <c r="N195" s="43">
        <f t="shared" ref="N195" si="549">H195+K195</f>
        <v>0</v>
      </c>
      <c r="O195" s="40">
        <f t="shared" ref="O195" si="550">I195+L195</f>
        <v>0</v>
      </c>
      <c r="P195" s="6"/>
      <c r="Q195" s="42">
        <f t="shared" ref="Q195" si="551">M195-U195</f>
        <v>0</v>
      </c>
      <c r="R195" s="43">
        <f t="shared" ref="R195" si="552">N195-V195</f>
        <v>0</v>
      </c>
      <c r="S195" s="40">
        <f t="shared" ref="S195" si="553">O195-W195</f>
        <v>0</v>
      </c>
      <c r="T195" s="6"/>
      <c r="U195" s="42"/>
      <c r="V195" s="58"/>
      <c r="W195" s="44"/>
      <c r="X195" s="756"/>
      <c r="Y195" s="45"/>
      <c r="Z195" s="45"/>
      <c r="AA195" s="45"/>
    </row>
    <row r="196" spans="1:31" ht="12" customHeight="1" x14ac:dyDescent="0.2">
      <c r="A196" s="265"/>
      <c r="B196" s="60"/>
      <c r="C196" s="244"/>
      <c r="D196" s="268"/>
      <c r="E196" s="267"/>
      <c r="G196" s="244"/>
      <c r="H196" s="268"/>
      <c r="I196" s="267"/>
      <c r="J196" s="244"/>
      <c r="K196" s="268"/>
      <c r="L196" s="267"/>
      <c r="M196" s="244"/>
      <c r="N196" s="268"/>
      <c r="O196" s="267"/>
      <c r="P196" s="6"/>
      <c r="Q196" s="269"/>
      <c r="R196" s="6"/>
      <c r="S196" s="61"/>
      <c r="U196" s="244"/>
      <c r="V196" s="268"/>
      <c r="W196" s="267"/>
      <c r="X196" s="245"/>
    </row>
    <row r="197" spans="1:31" s="145" customFormat="1" ht="18" customHeight="1" x14ac:dyDescent="0.2">
      <c r="A197" s="792" t="s">
        <v>58</v>
      </c>
      <c r="B197" s="815"/>
      <c r="C197" s="556"/>
      <c r="D197" s="559"/>
      <c r="E197" s="28">
        <f>SUM(E198:E210)</f>
        <v>0</v>
      </c>
      <c r="F197" s="15"/>
      <c r="G197" s="556"/>
      <c r="H197" s="558"/>
      <c r="I197" s="28">
        <f>SUM(I198:I210)</f>
        <v>0</v>
      </c>
      <c r="J197" s="556"/>
      <c r="K197" s="558"/>
      <c r="L197" s="28">
        <f>SUM(L198:L210)</f>
        <v>0</v>
      </c>
      <c r="M197" s="556"/>
      <c r="N197" s="558"/>
      <c r="O197" s="28">
        <f>SUM(O198:O210)</f>
        <v>0</v>
      </c>
      <c r="P197" s="29"/>
      <c r="Q197" s="556"/>
      <c r="R197" s="558"/>
      <c r="S197" s="28">
        <f t="shared" ref="S197:S205" si="554">O197-W197</f>
        <v>-2075</v>
      </c>
      <c r="T197" s="15"/>
      <c r="U197" s="556"/>
      <c r="V197" s="558"/>
      <c r="W197" s="28">
        <f>SUM(W198:W210)</f>
        <v>2075</v>
      </c>
      <c r="X197" s="30" t="s">
        <v>155</v>
      </c>
    </row>
    <row r="198" spans="1:31" ht="12" customHeight="1" x14ac:dyDescent="0.2">
      <c r="A198" s="369"/>
      <c r="B198" s="89" t="s">
        <v>59</v>
      </c>
      <c r="C198" s="93"/>
      <c r="D198" s="94"/>
      <c r="E198" s="50">
        <f t="shared" ref="E198:E205" si="555">C198*D198</f>
        <v>0</v>
      </c>
      <c r="G198" s="93"/>
      <c r="H198" s="94"/>
      <c r="I198" s="50">
        <f t="shared" ref="I198:I205" si="556">G198*H198</f>
        <v>0</v>
      </c>
      <c r="J198" s="93"/>
      <c r="K198" s="94"/>
      <c r="L198" s="50">
        <f t="shared" ref="L198:L205" si="557">J198*K198</f>
        <v>0</v>
      </c>
      <c r="M198" s="93">
        <f t="shared" ref="M198:O205" si="558">G198+J198</f>
        <v>0</v>
      </c>
      <c r="N198" s="94">
        <f t="shared" si="558"/>
        <v>0</v>
      </c>
      <c r="O198" s="90">
        <f t="shared" si="558"/>
        <v>0</v>
      </c>
      <c r="P198" s="6"/>
      <c r="Q198" s="51">
        <f t="shared" ref="Q198:R205" si="559">M198-U198</f>
        <v>-150</v>
      </c>
      <c r="R198" s="52">
        <f t="shared" si="559"/>
        <v>-1</v>
      </c>
      <c r="S198" s="50">
        <f t="shared" si="554"/>
        <v>-150</v>
      </c>
      <c r="U198" s="93">
        <v>150</v>
      </c>
      <c r="V198" s="94">
        <v>1</v>
      </c>
      <c r="W198" s="392">
        <f t="shared" ref="W198:W204" si="560">V198*U198</f>
        <v>150</v>
      </c>
      <c r="X198" s="434"/>
    </row>
    <row r="199" spans="1:31" ht="12" customHeight="1" x14ac:dyDescent="0.2">
      <c r="A199" s="369"/>
      <c r="B199" s="89" t="s">
        <v>60</v>
      </c>
      <c r="C199" s="93"/>
      <c r="D199" s="94"/>
      <c r="E199" s="50">
        <f t="shared" si="555"/>
        <v>0</v>
      </c>
      <c r="G199" s="93"/>
      <c r="H199" s="94"/>
      <c r="I199" s="50">
        <f t="shared" si="556"/>
        <v>0</v>
      </c>
      <c r="J199" s="93"/>
      <c r="K199" s="94"/>
      <c r="L199" s="50">
        <f t="shared" si="557"/>
        <v>0</v>
      </c>
      <c r="M199" s="93">
        <f t="shared" si="558"/>
        <v>0</v>
      </c>
      <c r="N199" s="94">
        <f t="shared" si="558"/>
        <v>0</v>
      </c>
      <c r="O199" s="90">
        <f t="shared" si="558"/>
        <v>0</v>
      </c>
      <c r="P199" s="6"/>
      <c r="Q199" s="51">
        <f t="shared" si="559"/>
        <v>-250</v>
      </c>
      <c r="R199" s="52">
        <f t="shared" si="559"/>
        <v>-1</v>
      </c>
      <c r="S199" s="50">
        <f t="shared" si="554"/>
        <v>-250</v>
      </c>
      <c r="U199" s="51">
        <v>250</v>
      </c>
      <c r="V199" s="52">
        <v>1</v>
      </c>
      <c r="W199" s="392">
        <f t="shared" si="560"/>
        <v>250</v>
      </c>
      <c r="X199" s="85"/>
    </row>
    <row r="200" spans="1:31" ht="12" customHeight="1" x14ac:dyDescent="0.2">
      <c r="A200" s="369"/>
      <c r="B200" s="89" t="s">
        <v>61</v>
      </c>
      <c r="C200" s="51"/>
      <c r="D200" s="52"/>
      <c r="E200" s="50">
        <f t="shared" si="555"/>
        <v>0</v>
      </c>
      <c r="G200" s="51"/>
      <c r="H200" s="52"/>
      <c r="I200" s="50">
        <f t="shared" si="556"/>
        <v>0</v>
      </c>
      <c r="J200" s="51"/>
      <c r="K200" s="52"/>
      <c r="L200" s="50">
        <f t="shared" si="557"/>
        <v>0</v>
      </c>
      <c r="M200" s="93">
        <f t="shared" si="558"/>
        <v>0</v>
      </c>
      <c r="N200" s="94">
        <f t="shared" si="558"/>
        <v>0</v>
      </c>
      <c r="O200" s="90">
        <f t="shared" si="558"/>
        <v>0</v>
      </c>
      <c r="P200" s="6"/>
      <c r="Q200" s="51">
        <f t="shared" si="559"/>
        <v>-375</v>
      </c>
      <c r="R200" s="52">
        <f t="shared" si="559"/>
        <v>-1</v>
      </c>
      <c r="S200" s="50">
        <f t="shared" si="554"/>
        <v>-375</v>
      </c>
      <c r="U200" s="51">
        <v>375</v>
      </c>
      <c r="V200" s="52">
        <v>1</v>
      </c>
      <c r="W200" s="392">
        <f t="shared" si="560"/>
        <v>375</v>
      </c>
      <c r="X200" s="85"/>
    </row>
    <row r="201" spans="1:31" ht="12" customHeight="1" x14ac:dyDescent="0.2">
      <c r="A201" s="369"/>
      <c r="B201" s="89" t="s">
        <v>62</v>
      </c>
      <c r="C201" s="51"/>
      <c r="D201" s="52"/>
      <c r="E201" s="50">
        <f t="shared" si="555"/>
        <v>0</v>
      </c>
      <c r="G201" s="51"/>
      <c r="H201" s="52"/>
      <c r="I201" s="50">
        <f t="shared" si="556"/>
        <v>0</v>
      </c>
      <c r="J201" s="51"/>
      <c r="K201" s="52"/>
      <c r="L201" s="50">
        <f t="shared" si="557"/>
        <v>0</v>
      </c>
      <c r="M201" s="93">
        <f t="shared" si="558"/>
        <v>0</v>
      </c>
      <c r="N201" s="94">
        <f t="shared" si="558"/>
        <v>0</v>
      </c>
      <c r="O201" s="90">
        <f t="shared" si="558"/>
        <v>0</v>
      </c>
      <c r="P201" s="6"/>
      <c r="Q201" s="51">
        <f t="shared" si="559"/>
        <v>-400</v>
      </c>
      <c r="R201" s="52">
        <f t="shared" si="559"/>
        <v>-1</v>
      </c>
      <c r="S201" s="50">
        <f t="shared" si="554"/>
        <v>-400</v>
      </c>
      <c r="U201" s="51">
        <v>400</v>
      </c>
      <c r="V201" s="52">
        <v>1</v>
      </c>
      <c r="W201" s="392">
        <f t="shared" si="560"/>
        <v>400</v>
      </c>
      <c r="X201" s="85"/>
      <c r="AE201" s="15" t="s">
        <v>237</v>
      </c>
    </row>
    <row r="202" spans="1:31" ht="12" customHeight="1" x14ac:dyDescent="0.2">
      <c r="A202" s="369"/>
      <c r="B202" s="89" t="s">
        <v>63</v>
      </c>
      <c r="C202" s="105"/>
      <c r="D202" s="52"/>
      <c r="E202" s="50">
        <f t="shared" si="555"/>
        <v>0</v>
      </c>
      <c r="G202" s="105"/>
      <c r="H202" s="52"/>
      <c r="I202" s="50">
        <f t="shared" si="556"/>
        <v>0</v>
      </c>
      <c r="J202" s="105"/>
      <c r="K202" s="52"/>
      <c r="L202" s="50">
        <f t="shared" si="557"/>
        <v>0</v>
      </c>
      <c r="M202" s="93">
        <f t="shared" si="558"/>
        <v>0</v>
      </c>
      <c r="N202" s="94">
        <f t="shared" si="558"/>
        <v>0</v>
      </c>
      <c r="O202" s="90">
        <f t="shared" si="558"/>
        <v>0</v>
      </c>
      <c r="P202" s="6"/>
      <c r="Q202" s="51">
        <f t="shared" si="559"/>
        <v>-300</v>
      </c>
      <c r="R202" s="52">
        <f t="shared" si="559"/>
        <v>-1</v>
      </c>
      <c r="S202" s="50">
        <f t="shared" si="554"/>
        <v>-300</v>
      </c>
      <c r="U202" s="105">
        <f>IF(W223&lt;600,300,300+(W223-600)*0.25)</f>
        <v>300</v>
      </c>
      <c r="V202" s="52">
        <v>1</v>
      </c>
      <c r="W202" s="392">
        <f t="shared" si="560"/>
        <v>300</v>
      </c>
      <c r="X202" s="85"/>
    </row>
    <row r="203" spans="1:31" ht="12" customHeight="1" x14ac:dyDescent="0.2">
      <c r="A203" s="369"/>
      <c r="B203" s="89" t="s">
        <v>64</v>
      </c>
      <c r="C203" s="51"/>
      <c r="D203" s="52"/>
      <c r="E203" s="50">
        <f t="shared" si="555"/>
        <v>0</v>
      </c>
      <c r="G203" s="51"/>
      <c r="H203" s="52"/>
      <c r="I203" s="50">
        <f t="shared" si="556"/>
        <v>0</v>
      </c>
      <c r="J203" s="51"/>
      <c r="K203" s="52"/>
      <c r="L203" s="50">
        <f t="shared" si="557"/>
        <v>0</v>
      </c>
      <c r="M203" s="93">
        <f t="shared" si="558"/>
        <v>0</v>
      </c>
      <c r="N203" s="94">
        <f t="shared" si="558"/>
        <v>0</v>
      </c>
      <c r="O203" s="90">
        <f t="shared" si="558"/>
        <v>0</v>
      </c>
      <c r="P203" s="6"/>
      <c r="Q203" s="51">
        <f t="shared" si="559"/>
        <v>-400</v>
      </c>
      <c r="R203" s="52">
        <f t="shared" si="559"/>
        <v>-1</v>
      </c>
      <c r="S203" s="50">
        <f t="shared" si="554"/>
        <v>-400</v>
      </c>
      <c r="U203" s="51">
        <f>IF(W223&lt;600,400,400+(W223-600)*0.5)</f>
        <v>400</v>
      </c>
      <c r="V203" s="52">
        <v>1</v>
      </c>
      <c r="W203" s="392">
        <f t="shared" si="560"/>
        <v>400</v>
      </c>
      <c r="X203" s="85"/>
    </row>
    <row r="204" spans="1:31" ht="12" customHeight="1" x14ac:dyDescent="0.2">
      <c r="A204" s="369"/>
      <c r="B204" s="89" t="s">
        <v>65</v>
      </c>
      <c r="C204" s="51"/>
      <c r="D204" s="52"/>
      <c r="E204" s="50">
        <f t="shared" si="555"/>
        <v>0</v>
      </c>
      <c r="G204" s="51"/>
      <c r="H204" s="52"/>
      <c r="I204" s="50">
        <f t="shared" si="556"/>
        <v>0</v>
      </c>
      <c r="J204" s="51"/>
      <c r="K204" s="52"/>
      <c r="L204" s="50">
        <f t="shared" si="557"/>
        <v>0</v>
      </c>
      <c r="M204" s="93">
        <f t="shared" si="558"/>
        <v>0</v>
      </c>
      <c r="N204" s="94">
        <f t="shared" si="558"/>
        <v>0</v>
      </c>
      <c r="O204" s="90">
        <f t="shared" si="558"/>
        <v>0</v>
      </c>
      <c r="P204" s="6"/>
      <c r="Q204" s="51">
        <f t="shared" si="559"/>
        <v>-200</v>
      </c>
      <c r="R204" s="52">
        <f t="shared" si="559"/>
        <v>-1</v>
      </c>
      <c r="S204" s="50">
        <f t="shared" si="554"/>
        <v>-200</v>
      </c>
      <c r="U204" s="51">
        <v>200</v>
      </c>
      <c r="V204" s="52">
        <v>1</v>
      </c>
      <c r="W204" s="392">
        <f t="shared" si="560"/>
        <v>200</v>
      </c>
      <c r="X204" s="85"/>
    </row>
    <row r="205" spans="1:31" s="46" customFormat="1" ht="12" customHeight="1" x14ac:dyDescent="0.2">
      <c r="A205" s="57"/>
      <c r="B205" s="699" t="s">
        <v>22</v>
      </c>
      <c r="C205" s="42"/>
      <c r="D205" s="43"/>
      <c r="E205" s="40">
        <f t="shared" si="555"/>
        <v>0</v>
      </c>
      <c r="F205" s="6"/>
      <c r="G205" s="42"/>
      <c r="H205" s="43"/>
      <c r="I205" s="40">
        <f t="shared" si="556"/>
        <v>0</v>
      </c>
      <c r="J205" s="42"/>
      <c r="K205" s="43"/>
      <c r="L205" s="40">
        <f t="shared" si="557"/>
        <v>0</v>
      </c>
      <c r="M205" s="42">
        <f t="shared" si="558"/>
        <v>0</v>
      </c>
      <c r="N205" s="43">
        <f t="shared" si="558"/>
        <v>0</v>
      </c>
      <c r="O205" s="40">
        <f t="shared" si="558"/>
        <v>0</v>
      </c>
      <c r="P205" s="6"/>
      <c r="Q205" s="42">
        <f t="shared" si="559"/>
        <v>0</v>
      </c>
      <c r="R205" s="43">
        <f t="shared" si="559"/>
        <v>0</v>
      </c>
      <c r="S205" s="40">
        <f t="shared" si="554"/>
        <v>0</v>
      </c>
      <c r="T205" s="6"/>
      <c r="U205" s="42"/>
      <c r="V205" s="58"/>
      <c r="W205" s="44"/>
      <c r="X205" s="756"/>
      <c r="Y205" s="45"/>
      <c r="Z205" s="45"/>
      <c r="AA205" s="45"/>
    </row>
    <row r="206" spans="1:31" s="46" customFormat="1" ht="12" customHeight="1" x14ac:dyDescent="0.2">
      <c r="A206" s="57"/>
      <c r="B206" s="699" t="s">
        <v>22</v>
      </c>
      <c r="C206" s="42"/>
      <c r="D206" s="43"/>
      <c r="E206" s="40">
        <f t="shared" ref="E206" si="561">C206*D206</f>
        <v>0</v>
      </c>
      <c r="F206" s="6"/>
      <c r="G206" s="42"/>
      <c r="H206" s="43"/>
      <c r="I206" s="40">
        <f t="shared" ref="I206" si="562">G206*H206</f>
        <v>0</v>
      </c>
      <c r="J206" s="42"/>
      <c r="K206" s="43"/>
      <c r="L206" s="40">
        <f t="shared" ref="L206" si="563">J206*K206</f>
        <v>0</v>
      </c>
      <c r="M206" s="42">
        <f t="shared" ref="M206" si="564">G206+J206</f>
        <v>0</v>
      </c>
      <c r="N206" s="43">
        <f t="shared" ref="N206" si="565">H206+K206</f>
        <v>0</v>
      </c>
      <c r="O206" s="40">
        <f t="shared" ref="O206" si="566">I206+L206</f>
        <v>0</v>
      </c>
      <c r="P206" s="6"/>
      <c r="Q206" s="42">
        <f t="shared" ref="Q206" si="567">M206-U206</f>
        <v>0</v>
      </c>
      <c r="R206" s="43">
        <f t="shared" ref="R206" si="568">N206-V206</f>
        <v>0</v>
      </c>
      <c r="S206" s="40">
        <f t="shared" ref="S206" si="569">O206-W206</f>
        <v>0</v>
      </c>
      <c r="T206" s="6"/>
      <c r="U206" s="42"/>
      <c r="V206" s="58"/>
      <c r="W206" s="44"/>
      <c r="X206" s="756"/>
      <c r="Y206" s="45"/>
      <c r="Z206" s="45"/>
      <c r="AA206" s="45"/>
    </row>
    <row r="207" spans="1:31" s="46" customFormat="1" ht="12" customHeight="1" x14ac:dyDescent="0.2">
      <c r="A207" s="57"/>
      <c r="B207" s="699" t="s">
        <v>22</v>
      </c>
      <c r="C207" s="42"/>
      <c r="D207" s="43"/>
      <c r="E207" s="40">
        <f t="shared" ref="E207" si="570">C207*D207</f>
        <v>0</v>
      </c>
      <c r="F207" s="6"/>
      <c r="G207" s="42"/>
      <c r="H207" s="43"/>
      <c r="I207" s="40">
        <f t="shared" ref="I207" si="571">G207*H207</f>
        <v>0</v>
      </c>
      <c r="J207" s="42"/>
      <c r="K207" s="43"/>
      <c r="L207" s="40">
        <f t="shared" ref="L207" si="572">J207*K207</f>
        <v>0</v>
      </c>
      <c r="M207" s="42">
        <f t="shared" ref="M207" si="573">G207+J207</f>
        <v>0</v>
      </c>
      <c r="N207" s="43">
        <f t="shared" ref="N207" si="574">H207+K207</f>
        <v>0</v>
      </c>
      <c r="O207" s="40">
        <f t="shared" ref="O207" si="575">I207+L207</f>
        <v>0</v>
      </c>
      <c r="P207" s="6"/>
      <c r="Q207" s="42">
        <f t="shared" ref="Q207" si="576">M207-U207</f>
        <v>0</v>
      </c>
      <c r="R207" s="43">
        <f t="shared" ref="R207" si="577">N207-V207</f>
        <v>0</v>
      </c>
      <c r="S207" s="40">
        <f t="shared" ref="S207" si="578">O207-W207</f>
        <v>0</v>
      </c>
      <c r="T207" s="6"/>
      <c r="U207" s="42"/>
      <c r="V207" s="58"/>
      <c r="W207" s="44"/>
      <c r="X207" s="756"/>
      <c r="Y207" s="45"/>
      <c r="Z207" s="45"/>
      <c r="AA207" s="45"/>
    </row>
    <row r="208" spans="1:31" s="46" customFormat="1" ht="12" customHeight="1" x14ac:dyDescent="0.2">
      <c r="A208" s="57"/>
      <c r="B208" s="699" t="s">
        <v>22</v>
      </c>
      <c r="C208" s="42"/>
      <c r="D208" s="43"/>
      <c r="E208" s="40">
        <f t="shared" ref="E208" si="579">C208*D208</f>
        <v>0</v>
      </c>
      <c r="F208" s="6"/>
      <c r="G208" s="42"/>
      <c r="H208" s="43"/>
      <c r="I208" s="40">
        <f t="shared" ref="I208" si="580">G208*H208</f>
        <v>0</v>
      </c>
      <c r="J208" s="42"/>
      <c r="K208" s="43"/>
      <c r="L208" s="40">
        <f t="shared" ref="L208" si="581">J208*K208</f>
        <v>0</v>
      </c>
      <c r="M208" s="42">
        <f t="shared" ref="M208" si="582">G208+J208</f>
        <v>0</v>
      </c>
      <c r="N208" s="43">
        <f t="shared" ref="N208" si="583">H208+K208</f>
        <v>0</v>
      </c>
      <c r="O208" s="40">
        <f t="shared" ref="O208" si="584">I208+L208</f>
        <v>0</v>
      </c>
      <c r="P208" s="6"/>
      <c r="Q208" s="42">
        <f t="shared" ref="Q208" si="585">M208-U208</f>
        <v>0</v>
      </c>
      <c r="R208" s="43">
        <f t="shared" ref="R208" si="586">N208-V208</f>
        <v>0</v>
      </c>
      <c r="S208" s="40">
        <f t="shared" ref="S208" si="587">O208-W208</f>
        <v>0</v>
      </c>
      <c r="T208" s="6"/>
      <c r="U208" s="42"/>
      <c r="V208" s="58"/>
      <c r="W208" s="44"/>
      <c r="X208" s="756"/>
      <c r="Y208" s="45"/>
      <c r="Z208" s="45"/>
      <c r="AA208" s="45"/>
    </row>
    <row r="209" spans="1:30" s="46" customFormat="1" ht="12" customHeight="1" x14ac:dyDescent="0.2">
      <c r="A209" s="57"/>
      <c r="B209" s="699" t="s">
        <v>22</v>
      </c>
      <c r="C209" s="42"/>
      <c r="D209" s="43"/>
      <c r="E209" s="40">
        <f t="shared" ref="E209" si="588">C209*D209</f>
        <v>0</v>
      </c>
      <c r="F209" s="6"/>
      <c r="G209" s="42"/>
      <c r="H209" s="43"/>
      <c r="I209" s="40">
        <f t="shared" ref="I209" si="589">G209*H209</f>
        <v>0</v>
      </c>
      <c r="J209" s="42"/>
      <c r="K209" s="43"/>
      <c r="L209" s="40">
        <f t="shared" ref="L209" si="590">J209*K209</f>
        <v>0</v>
      </c>
      <c r="M209" s="42">
        <f t="shared" ref="M209" si="591">G209+J209</f>
        <v>0</v>
      </c>
      <c r="N209" s="43">
        <f t="shared" ref="N209" si="592">H209+K209</f>
        <v>0</v>
      </c>
      <c r="O209" s="40">
        <f t="shared" ref="O209" si="593">I209+L209</f>
        <v>0</v>
      </c>
      <c r="P209" s="6"/>
      <c r="Q209" s="42">
        <f t="shared" ref="Q209" si="594">M209-U209</f>
        <v>0</v>
      </c>
      <c r="R209" s="43">
        <f t="shared" ref="R209" si="595">N209-V209</f>
        <v>0</v>
      </c>
      <c r="S209" s="40">
        <f t="shared" ref="S209" si="596">O209-W209</f>
        <v>0</v>
      </c>
      <c r="T209" s="6"/>
      <c r="U209" s="42"/>
      <c r="V209" s="58"/>
      <c r="W209" s="44"/>
      <c r="X209" s="756"/>
      <c r="Y209" s="45"/>
      <c r="Z209" s="45"/>
      <c r="AA209" s="45"/>
    </row>
    <row r="210" spans="1:30" ht="12" customHeight="1" x14ac:dyDescent="0.2">
      <c r="A210" s="265"/>
      <c r="B210" s="60"/>
      <c r="C210" s="405"/>
      <c r="D210" s="268"/>
      <c r="E210" s="267"/>
      <c r="G210" s="405"/>
      <c r="H210" s="268"/>
      <c r="I210" s="267"/>
      <c r="J210" s="405"/>
      <c r="K210" s="268"/>
      <c r="L210" s="267"/>
      <c r="M210" s="405"/>
      <c r="N210" s="268"/>
      <c r="O210" s="267"/>
      <c r="P210" s="6"/>
      <c r="Q210" s="269"/>
      <c r="R210" s="6"/>
      <c r="S210" s="61"/>
      <c r="U210" s="405"/>
      <c r="V210" s="268"/>
      <c r="W210" s="267"/>
      <c r="X210" s="245"/>
    </row>
    <row r="211" spans="1:30" s="145" customFormat="1" ht="18" customHeight="1" x14ac:dyDescent="0.2">
      <c r="A211" s="792" t="s">
        <v>67</v>
      </c>
      <c r="B211" s="815"/>
      <c r="C211" s="556"/>
      <c r="D211" s="559"/>
      <c r="E211" s="28">
        <f>SUM(E212:E219)</f>
        <v>0</v>
      </c>
      <c r="F211" s="6"/>
      <c r="G211" s="556"/>
      <c r="H211" s="558"/>
      <c r="I211" s="28">
        <f>SUM(I212:I219)</f>
        <v>0</v>
      </c>
      <c r="J211" s="556"/>
      <c r="K211" s="558"/>
      <c r="L211" s="28">
        <f>SUM(L212:L219)</f>
        <v>0</v>
      </c>
      <c r="M211" s="556"/>
      <c r="N211" s="558"/>
      <c r="O211" s="28">
        <f>SUM(O212:O219)</f>
        <v>0</v>
      </c>
      <c r="P211" s="29"/>
      <c r="Q211" s="556"/>
      <c r="R211" s="558"/>
      <c r="S211" s="28">
        <f>O211-W211</f>
        <v>0</v>
      </c>
      <c r="T211" s="6"/>
      <c r="U211" s="556"/>
      <c r="V211" s="558"/>
      <c r="W211" s="28">
        <v>0</v>
      </c>
      <c r="X211" s="30" t="s">
        <v>155</v>
      </c>
    </row>
    <row r="212" spans="1:30" s="37" customFormat="1" ht="12" customHeight="1" x14ac:dyDescent="0.2">
      <c r="A212" s="106"/>
      <c r="B212" s="78" t="s">
        <v>240</v>
      </c>
      <c r="C212" s="426"/>
      <c r="D212" s="427"/>
      <c r="E212" s="35"/>
      <c r="F212" s="6"/>
      <c r="G212" s="426"/>
      <c r="H212" s="552"/>
      <c r="I212" s="35"/>
      <c r="J212" s="426"/>
      <c r="K212" s="552"/>
      <c r="L212" s="35"/>
      <c r="M212" s="426"/>
      <c r="N212" s="552"/>
      <c r="O212" s="35"/>
      <c r="P212" s="6"/>
      <c r="Q212" s="33"/>
      <c r="R212" s="34"/>
      <c r="S212" s="35"/>
      <c r="T212" s="6"/>
      <c r="U212" s="426"/>
      <c r="V212" s="552"/>
      <c r="W212" s="428"/>
      <c r="X212" s="217"/>
      <c r="Y212" s="36"/>
      <c r="Z212" s="36"/>
      <c r="AA212" s="36"/>
    </row>
    <row r="213" spans="1:30" s="152" customFormat="1" ht="12" customHeight="1" x14ac:dyDescent="0.2">
      <c r="A213" s="219"/>
      <c r="B213" s="752" t="s">
        <v>232</v>
      </c>
      <c r="C213" s="220"/>
      <c r="D213" s="221"/>
      <c r="E213" s="222">
        <f t="shared" ref="E213" si="597">C213*D213</f>
        <v>0</v>
      </c>
      <c r="F213" s="193"/>
      <c r="G213" s="220"/>
      <c r="H213" s="221"/>
      <c r="I213" s="222">
        <f t="shared" ref="I213" si="598">G213*H213</f>
        <v>0</v>
      </c>
      <c r="J213" s="220"/>
      <c r="K213" s="221"/>
      <c r="L213" s="222">
        <f t="shared" ref="L213" si="599">J213*K213</f>
        <v>0</v>
      </c>
      <c r="M213" s="223">
        <f t="shared" ref="M213:O213" si="600">G213+J213</f>
        <v>0</v>
      </c>
      <c r="N213" s="224">
        <f t="shared" si="600"/>
        <v>0</v>
      </c>
      <c r="O213" s="222">
        <f t="shared" si="600"/>
        <v>0</v>
      </c>
      <c r="P213" s="6"/>
      <c r="Q213" s="223">
        <f t="shared" ref="Q213:S213" si="601">M213-U213</f>
        <v>-1200</v>
      </c>
      <c r="R213" s="224">
        <f t="shared" si="601"/>
        <v>0</v>
      </c>
      <c r="S213" s="222">
        <f t="shared" si="601"/>
        <v>0</v>
      </c>
      <c r="T213" s="6"/>
      <c r="U213" s="223">
        <v>1200</v>
      </c>
      <c r="V213" s="224">
        <v>0</v>
      </c>
      <c r="W213" s="237">
        <f>U213*V213</f>
        <v>0</v>
      </c>
      <c r="X213" s="731" t="s">
        <v>184</v>
      </c>
      <c r="Y213" s="41"/>
      <c r="Z213" s="226"/>
    </row>
    <row r="214" spans="1:30" s="46" customFormat="1" ht="12" customHeight="1" x14ac:dyDescent="0.2">
      <c r="A214" s="38"/>
      <c r="B214" s="727" t="s">
        <v>22</v>
      </c>
      <c r="C214" s="223"/>
      <c r="D214" s="224"/>
      <c r="E214" s="222">
        <f t="shared" ref="E214" si="602">C214*D214</f>
        <v>0</v>
      </c>
      <c r="F214" s="6"/>
      <c r="G214" s="223"/>
      <c r="H214" s="224"/>
      <c r="I214" s="222">
        <f t="shared" ref="I214" si="603">G214*H214</f>
        <v>0</v>
      </c>
      <c r="J214" s="223"/>
      <c r="K214" s="224"/>
      <c r="L214" s="222">
        <f t="shared" ref="L214" si="604">J214*K214</f>
        <v>0</v>
      </c>
      <c r="M214" s="223">
        <f t="shared" ref="M214" si="605">G214+J214</f>
        <v>0</v>
      </c>
      <c r="N214" s="224">
        <f t="shared" ref="N214" si="606">H214+K214</f>
        <v>0</v>
      </c>
      <c r="O214" s="222">
        <f t="shared" ref="O214" si="607">I214+L214</f>
        <v>0</v>
      </c>
      <c r="P214" s="6"/>
      <c r="Q214" s="223">
        <f t="shared" ref="Q214:S218" si="608">M214-U214</f>
        <v>0</v>
      </c>
      <c r="R214" s="224">
        <f t="shared" si="608"/>
        <v>0</v>
      </c>
      <c r="S214" s="222">
        <f t="shared" si="608"/>
        <v>0</v>
      </c>
      <c r="T214" s="6"/>
      <c r="U214" s="223"/>
      <c r="V214" s="393"/>
      <c r="W214" s="396"/>
      <c r="X214" s="757"/>
      <c r="Y214" s="448"/>
      <c r="Z214" s="448"/>
      <c r="AA214" s="448"/>
      <c r="AB214" s="449"/>
      <c r="AC214" s="449"/>
    </row>
    <row r="215" spans="1:30" s="46" customFormat="1" ht="12" customHeight="1" x14ac:dyDescent="0.2">
      <c r="A215" s="38"/>
      <c r="B215" s="727" t="s">
        <v>22</v>
      </c>
      <c r="C215" s="223"/>
      <c r="D215" s="224"/>
      <c r="E215" s="222">
        <f t="shared" ref="E215" si="609">C215*D215</f>
        <v>0</v>
      </c>
      <c r="F215" s="6"/>
      <c r="G215" s="223"/>
      <c r="H215" s="224"/>
      <c r="I215" s="222">
        <f t="shared" ref="I215" si="610">G215*H215</f>
        <v>0</v>
      </c>
      <c r="J215" s="223"/>
      <c r="K215" s="224"/>
      <c r="L215" s="222">
        <f t="shared" ref="L215" si="611">J215*K215</f>
        <v>0</v>
      </c>
      <c r="M215" s="223">
        <f t="shared" ref="M215" si="612">G215+J215</f>
        <v>0</v>
      </c>
      <c r="N215" s="224">
        <f t="shared" ref="N215" si="613">H215+K215</f>
        <v>0</v>
      </c>
      <c r="O215" s="222">
        <f t="shared" ref="O215" si="614">I215+L215</f>
        <v>0</v>
      </c>
      <c r="P215" s="6"/>
      <c r="Q215" s="223">
        <f t="shared" ref="Q215" si="615">M215-U215</f>
        <v>0</v>
      </c>
      <c r="R215" s="224">
        <f t="shared" ref="R215" si="616">N215-V215</f>
        <v>0</v>
      </c>
      <c r="S215" s="222">
        <f t="shared" ref="S215" si="617">O215-W215</f>
        <v>0</v>
      </c>
      <c r="T215" s="6"/>
      <c r="U215" s="223"/>
      <c r="V215" s="393"/>
      <c r="W215" s="396"/>
      <c r="X215" s="757"/>
      <c r="Y215" s="448"/>
      <c r="Z215" s="448"/>
      <c r="AA215" s="448"/>
      <c r="AB215" s="449"/>
      <c r="AC215" s="449"/>
    </row>
    <row r="216" spans="1:30" s="46" customFormat="1" ht="12" customHeight="1" x14ac:dyDescent="0.2">
      <c r="A216" s="38"/>
      <c r="B216" s="727" t="s">
        <v>22</v>
      </c>
      <c r="C216" s="223"/>
      <c r="D216" s="224"/>
      <c r="E216" s="222">
        <f t="shared" ref="E216" si="618">C216*D216</f>
        <v>0</v>
      </c>
      <c r="F216" s="6"/>
      <c r="G216" s="223"/>
      <c r="H216" s="224"/>
      <c r="I216" s="222">
        <f t="shared" ref="I216" si="619">G216*H216</f>
        <v>0</v>
      </c>
      <c r="J216" s="223"/>
      <c r="K216" s="224"/>
      <c r="L216" s="222">
        <f t="shared" ref="L216" si="620">J216*K216</f>
        <v>0</v>
      </c>
      <c r="M216" s="223">
        <f t="shared" ref="M216" si="621">G216+J216</f>
        <v>0</v>
      </c>
      <c r="N216" s="224">
        <f t="shared" ref="N216" si="622">H216+K216</f>
        <v>0</v>
      </c>
      <c r="O216" s="222">
        <f t="shared" ref="O216" si="623">I216+L216</f>
        <v>0</v>
      </c>
      <c r="P216" s="6"/>
      <c r="Q216" s="223">
        <f t="shared" si="608"/>
        <v>0</v>
      </c>
      <c r="R216" s="224">
        <f t="shared" si="608"/>
        <v>0</v>
      </c>
      <c r="S216" s="222">
        <f t="shared" si="608"/>
        <v>0</v>
      </c>
      <c r="T216" s="6"/>
      <c r="U216" s="223"/>
      <c r="V216" s="393"/>
      <c r="W216" s="396"/>
      <c r="X216" s="757"/>
      <c r="Y216" s="448"/>
      <c r="Z216" s="448"/>
      <c r="AA216" s="448"/>
      <c r="AB216" s="449"/>
      <c r="AC216" s="449"/>
    </row>
    <row r="217" spans="1:30" s="46" customFormat="1" ht="12" customHeight="1" x14ac:dyDescent="0.2">
      <c r="A217" s="38"/>
      <c r="B217" s="727" t="s">
        <v>22</v>
      </c>
      <c r="C217" s="223"/>
      <c r="D217" s="224"/>
      <c r="E217" s="222">
        <f t="shared" ref="E217" si="624">C217*D217</f>
        <v>0</v>
      </c>
      <c r="F217" s="6"/>
      <c r="G217" s="223"/>
      <c r="H217" s="224"/>
      <c r="I217" s="222">
        <f t="shared" ref="I217" si="625">G217*H217</f>
        <v>0</v>
      </c>
      <c r="J217" s="223"/>
      <c r="K217" s="224"/>
      <c r="L217" s="222">
        <f t="shared" ref="L217" si="626">J217*K217</f>
        <v>0</v>
      </c>
      <c r="M217" s="223">
        <f t="shared" ref="M217" si="627">G217+J217</f>
        <v>0</v>
      </c>
      <c r="N217" s="224">
        <f t="shared" ref="N217" si="628">H217+K217</f>
        <v>0</v>
      </c>
      <c r="O217" s="222">
        <f t="shared" ref="O217" si="629">I217+L217</f>
        <v>0</v>
      </c>
      <c r="P217" s="6"/>
      <c r="Q217" s="223">
        <f t="shared" si="608"/>
        <v>0</v>
      </c>
      <c r="R217" s="224">
        <f t="shared" si="608"/>
        <v>0</v>
      </c>
      <c r="S217" s="222">
        <f t="shared" si="608"/>
        <v>0</v>
      </c>
      <c r="T217" s="6"/>
      <c r="U217" s="223"/>
      <c r="V217" s="393"/>
      <c r="W217" s="396"/>
      <c r="X217" s="757"/>
      <c r="Y217" s="448"/>
      <c r="Z217" s="448"/>
      <c r="AA217" s="448"/>
      <c r="AB217" s="449"/>
      <c r="AC217" s="449"/>
    </row>
    <row r="218" spans="1:30" s="46" customFormat="1" ht="12" customHeight="1" x14ac:dyDescent="0.2">
      <c r="A218" s="38"/>
      <c r="B218" s="727" t="s">
        <v>22</v>
      </c>
      <c r="C218" s="223"/>
      <c r="D218" s="224"/>
      <c r="E218" s="222">
        <f t="shared" ref="E218" si="630">C218*D218</f>
        <v>0</v>
      </c>
      <c r="F218" s="6"/>
      <c r="G218" s="223"/>
      <c r="H218" s="224"/>
      <c r="I218" s="222">
        <f t="shared" ref="I218" si="631">G218*H218</f>
        <v>0</v>
      </c>
      <c r="J218" s="223"/>
      <c r="K218" s="224"/>
      <c r="L218" s="222">
        <f t="shared" ref="L218" si="632">J218*K218</f>
        <v>0</v>
      </c>
      <c r="M218" s="223">
        <f t="shared" ref="M218" si="633">G218+J218</f>
        <v>0</v>
      </c>
      <c r="N218" s="224">
        <f t="shared" ref="N218" si="634">H218+K218</f>
        <v>0</v>
      </c>
      <c r="O218" s="222">
        <f t="shared" ref="O218" si="635">I218+L218</f>
        <v>0</v>
      </c>
      <c r="P218" s="6"/>
      <c r="Q218" s="223">
        <f t="shared" si="608"/>
        <v>0</v>
      </c>
      <c r="R218" s="224">
        <f t="shared" si="608"/>
        <v>0</v>
      </c>
      <c r="S218" s="222">
        <f t="shared" si="608"/>
        <v>0</v>
      </c>
      <c r="T218" s="6"/>
      <c r="U218" s="223"/>
      <c r="V218" s="393"/>
      <c r="W218" s="396"/>
      <c r="X218" s="757"/>
      <c r="Y218" s="448"/>
      <c r="Z218" s="448"/>
      <c r="AA218" s="448"/>
      <c r="AB218" s="449"/>
      <c r="AC218" s="449"/>
    </row>
    <row r="219" spans="1:30" ht="12" customHeight="1" thickBot="1" x14ac:dyDescent="0.25">
      <c r="A219" s="17"/>
      <c r="B219" s="60"/>
      <c r="C219" s="24"/>
      <c r="D219" s="62"/>
      <c r="E219" s="61"/>
      <c r="F219" s="6"/>
      <c r="G219" s="24"/>
      <c r="H219" s="25"/>
      <c r="I219" s="61"/>
      <c r="J219" s="438"/>
      <c r="K219" s="25"/>
      <c r="L219" s="90"/>
      <c r="M219" s="438"/>
      <c r="N219" s="25"/>
      <c r="O219" s="61"/>
      <c r="P219" s="6"/>
      <c r="Q219" s="269"/>
      <c r="R219" s="6"/>
      <c r="S219" s="61"/>
      <c r="T219" s="6"/>
      <c r="U219" s="24"/>
      <c r="V219" s="25"/>
      <c r="W219" s="61"/>
      <c r="Y219" s="450"/>
      <c r="Z219" s="450" t="s">
        <v>150</v>
      </c>
      <c r="AA219" s="450"/>
      <c r="AB219" s="450"/>
      <c r="AC219" s="450"/>
    </row>
    <row r="220" spans="1:30" ht="12" customHeight="1" x14ac:dyDescent="0.2">
      <c r="A220" s="113"/>
      <c r="B220" s="114"/>
      <c r="C220" s="117"/>
      <c r="D220" s="118"/>
      <c r="E220" s="116"/>
      <c r="F220" s="6"/>
      <c r="G220" s="117"/>
      <c r="H220" s="118"/>
      <c r="I220" s="116"/>
      <c r="J220" s="119"/>
      <c r="K220" s="118"/>
      <c r="L220" s="116"/>
      <c r="M220" s="119"/>
      <c r="N220" s="118"/>
      <c r="O220" s="116"/>
      <c r="P220" s="6"/>
      <c r="Q220" s="115"/>
      <c r="R220" s="533"/>
      <c r="S220" s="519"/>
      <c r="T220" s="6"/>
      <c r="U220" s="417"/>
      <c r="V220" s="518"/>
      <c r="W220" s="519"/>
      <c r="X220" s="451"/>
      <c r="Y220" s="450" t="s">
        <v>144</v>
      </c>
      <c r="Z220" s="450" t="s">
        <v>145</v>
      </c>
      <c r="AA220" s="450" t="s">
        <v>146</v>
      </c>
      <c r="AB220" s="450" t="s">
        <v>147</v>
      </c>
      <c r="AC220" s="450" t="s">
        <v>148</v>
      </c>
    </row>
    <row r="221" spans="1:30" ht="12" customHeight="1" x14ac:dyDescent="0.2">
      <c r="A221" s="74"/>
      <c r="B221" s="48" t="s">
        <v>68</v>
      </c>
      <c r="C221" s="51"/>
      <c r="D221" s="124"/>
      <c r="E221" s="123">
        <f>E7+E21+E47+E61+E117+E131+E139+E151+E163+E174+E197+E211</f>
        <v>0</v>
      </c>
      <c r="F221" s="6"/>
      <c r="G221" s="51"/>
      <c r="H221" s="124"/>
      <c r="I221" s="123">
        <f>I7+I21+I47+I61+I117+I131+I139+I151+I163+I174+I197+I211</f>
        <v>0</v>
      </c>
      <c r="J221" s="125"/>
      <c r="K221" s="124"/>
      <c r="L221" s="123">
        <f>L7+L21+L47+L61+L117+L131+L139+L151+L163+L174+L197+L211</f>
        <v>0</v>
      </c>
      <c r="M221" s="125"/>
      <c r="N221" s="124"/>
      <c r="O221" s="123">
        <f>O7+O21+O47+O61+O117+O131+O139+O151+O163+O174+O197+O211</f>
        <v>0</v>
      </c>
      <c r="P221" s="712"/>
      <c r="Q221" s="534"/>
      <c r="R221" s="535"/>
      <c r="S221" s="515" t="e">
        <f>O221-W221</f>
        <v>#DIV/0!</v>
      </c>
      <c r="T221" s="6"/>
      <c r="U221" s="51"/>
      <c r="V221" s="473"/>
      <c r="W221" s="538" t="e">
        <f>W7+W21+W47+W61+W117+W131+W139+W151+W163+W174+W197+W211</f>
        <v>#DIV/0!</v>
      </c>
      <c r="X221" s="782" t="s">
        <v>68</v>
      </c>
      <c r="Y221" s="452">
        <v>2022</v>
      </c>
      <c r="Z221" s="452"/>
      <c r="AA221" s="452"/>
      <c r="AB221" s="452"/>
      <c r="AC221" s="452"/>
    </row>
    <row r="222" spans="1:30" ht="12" customHeight="1" thickBot="1" x14ac:dyDescent="0.25">
      <c r="A222" s="74"/>
      <c r="B222" s="48"/>
      <c r="C222" s="51"/>
      <c r="D222" s="52"/>
      <c r="E222" s="50"/>
      <c r="F222" s="6"/>
      <c r="G222" s="51"/>
      <c r="H222" s="52"/>
      <c r="I222" s="50"/>
      <c r="J222" s="125"/>
      <c r="K222" s="52"/>
      <c r="L222" s="50"/>
      <c r="M222" s="125"/>
      <c r="N222" s="52"/>
      <c r="O222" s="50"/>
      <c r="P222" s="6"/>
      <c r="Q222" s="49"/>
      <c r="R222" s="164"/>
      <c r="S222" s="128"/>
      <c r="T222" s="6"/>
      <c r="U222" s="51"/>
      <c r="V222" s="104"/>
      <c r="W222" s="541"/>
      <c r="X222" s="86"/>
      <c r="Y222" s="453">
        <f>Y221-1</f>
        <v>2021</v>
      </c>
      <c r="Z222" s="452"/>
      <c r="AA222" s="452"/>
      <c r="AB222" s="452"/>
      <c r="AC222" s="452"/>
    </row>
    <row r="223" spans="1:30" ht="12" customHeight="1" thickBot="1" x14ac:dyDescent="0.2">
      <c r="A223" s="74"/>
      <c r="B223" s="48" t="s">
        <v>69</v>
      </c>
      <c r="C223" s="129"/>
      <c r="D223" s="124"/>
      <c r="E223" s="128"/>
      <c r="F223" s="6"/>
      <c r="G223" s="129"/>
      <c r="H223" s="124"/>
      <c r="I223" s="128"/>
      <c r="J223" s="130"/>
      <c r="K223" s="124"/>
      <c r="L223" s="128"/>
      <c r="M223" s="130"/>
      <c r="N223" s="124"/>
      <c r="O223" s="128"/>
      <c r="P223" s="6"/>
      <c r="Q223" s="49"/>
      <c r="R223" s="164"/>
      <c r="S223" s="128"/>
      <c r="T223" s="6"/>
      <c r="U223" s="129"/>
      <c r="V223" s="540"/>
      <c r="W223" s="441">
        <v>0</v>
      </c>
      <c r="X223" s="783" t="s">
        <v>140</v>
      </c>
      <c r="Y223" s="453">
        <f>Y222-1</f>
        <v>2020</v>
      </c>
      <c r="Z223" s="452"/>
      <c r="AA223" s="452"/>
      <c r="AB223" s="452"/>
      <c r="AC223" s="452"/>
      <c r="AD223" s="768" t="e">
        <v>#N/A</v>
      </c>
    </row>
    <row r="224" spans="1:30" ht="12" customHeight="1" x14ac:dyDescent="0.2">
      <c r="A224" s="74"/>
      <c r="B224" s="48"/>
      <c r="C224" s="129"/>
      <c r="D224" s="124"/>
      <c r="E224" s="155"/>
      <c r="F224" s="6"/>
      <c r="G224" s="129"/>
      <c r="H224" s="124"/>
      <c r="I224" s="155"/>
      <c r="J224" s="130"/>
      <c r="K224" s="124"/>
      <c r="L224" s="155"/>
      <c r="M224" s="130"/>
      <c r="N224" s="124"/>
      <c r="O224" s="155"/>
      <c r="P224" s="6"/>
      <c r="Q224" s="49"/>
      <c r="R224" s="164"/>
      <c r="S224" s="128"/>
      <c r="T224" s="6"/>
      <c r="U224" s="129"/>
      <c r="V224" s="473"/>
      <c r="W224" s="769" t="e">
        <f>ROUND(AA226,2)</f>
        <v>#DIV/0!</v>
      </c>
      <c r="X224" s="783" t="s">
        <v>143</v>
      </c>
      <c r="Y224" s="454" t="s">
        <v>149</v>
      </c>
      <c r="Z224" s="455" t="e">
        <f>AVERAGE(Z221:Z223)</f>
        <v>#DIV/0!</v>
      </c>
      <c r="AA224" s="455" t="e">
        <f t="shared" ref="AA224:AC224" si="636">AVERAGE(AA221:AA223)</f>
        <v>#DIV/0!</v>
      </c>
      <c r="AB224" s="455" t="e">
        <f t="shared" si="636"/>
        <v>#DIV/0!</v>
      </c>
      <c r="AC224" s="455" t="e">
        <f t="shared" si="636"/>
        <v>#DIV/0!</v>
      </c>
    </row>
    <row r="225" spans="1:27" ht="12" customHeight="1" x14ac:dyDescent="0.2">
      <c r="A225" s="74"/>
      <c r="B225" s="48"/>
      <c r="C225" s="129"/>
      <c r="D225" s="124"/>
      <c r="E225" s="155"/>
      <c r="F225" s="6"/>
      <c r="G225" s="129"/>
      <c r="H225" s="124"/>
      <c r="I225" s="155"/>
      <c r="J225" s="130"/>
      <c r="K225" s="124"/>
      <c r="L225" s="155"/>
      <c r="M225" s="130"/>
      <c r="N225" s="124"/>
      <c r="O225" s="155"/>
      <c r="P225" s="6"/>
      <c r="Q225" s="49"/>
      <c r="R225" s="164"/>
      <c r="S225" s="128"/>
      <c r="T225" s="6"/>
      <c r="U225" s="129"/>
      <c r="V225" s="473"/>
      <c r="W225" s="538" t="e">
        <f>W223*W224</f>
        <v>#DIV/0!</v>
      </c>
      <c r="X225" s="749" t="s">
        <v>152</v>
      </c>
      <c r="Y225" s="135"/>
    </row>
    <row r="226" spans="1:27" ht="12" customHeight="1" x14ac:dyDescent="0.2">
      <c r="A226" s="74"/>
      <c r="B226" s="48"/>
      <c r="C226" s="129"/>
      <c r="D226" s="124"/>
      <c r="E226" s="155"/>
      <c r="F226" s="6"/>
      <c r="G226" s="129"/>
      <c r="H226" s="124"/>
      <c r="I226" s="155"/>
      <c r="J226" s="130"/>
      <c r="K226" s="124"/>
      <c r="L226" s="155"/>
      <c r="M226" s="130"/>
      <c r="N226" s="124"/>
      <c r="O226" s="155"/>
      <c r="P226" s="6"/>
      <c r="Q226" s="536"/>
      <c r="R226" s="537"/>
      <c r="S226" s="522"/>
      <c r="T226" s="6"/>
      <c r="U226" s="520"/>
      <c r="V226" s="521"/>
      <c r="W226" s="539"/>
      <c r="X226" s="443"/>
      <c r="Y226" s="135"/>
      <c r="Z226" s="348" t="s">
        <v>151</v>
      </c>
      <c r="AA226" s="456" t="e">
        <f>(Z224+AA224)/SUM(Z224:AC224)</f>
        <v>#DIV/0!</v>
      </c>
    </row>
    <row r="227" spans="1:27" s="145" customFormat="1" ht="18" customHeight="1" x14ac:dyDescent="0.2">
      <c r="A227" s="792" t="s">
        <v>73</v>
      </c>
      <c r="B227" s="802"/>
      <c r="C227" s="556"/>
      <c r="D227" s="559"/>
      <c r="E227" s="28"/>
      <c r="F227" s="6"/>
      <c r="G227" s="556"/>
      <c r="H227" s="580" t="s">
        <v>74</v>
      </c>
      <c r="I227" s="28">
        <f>SUM(I228:I238)</f>
        <v>0</v>
      </c>
      <c r="J227" s="556"/>
      <c r="K227" s="580" t="s">
        <v>74</v>
      </c>
      <c r="L227" s="28">
        <f>SUM(L228:L238)</f>
        <v>0</v>
      </c>
      <c r="M227" s="556"/>
      <c r="N227" s="580" t="s">
        <v>74</v>
      </c>
      <c r="O227" s="28">
        <f>SUM(O228:O238)</f>
        <v>0</v>
      </c>
      <c r="P227" s="29"/>
      <c r="Q227" s="556"/>
      <c r="R227" s="558"/>
      <c r="S227" s="28"/>
      <c r="T227" s="6"/>
      <c r="U227" s="556"/>
      <c r="V227" s="558"/>
      <c r="W227" s="28"/>
      <c r="X227" s="65" t="s">
        <v>241</v>
      </c>
      <c r="Y227" s="143"/>
      <c r="Z227" s="144"/>
      <c r="AA227" s="144"/>
    </row>
    <row r="228" spans="1:27" s="37" customFormat="1" ht="12" customHeight="1" x14ac:dyDescent="0.2">
      <c r="A228" s="66"/>
      <c r="B228" s="78" t="s">
        <v>169</v>
      </c>
      <c r="C228" s="578"/>
      <c r="D228" s="579"/>
      <c r="E228" s="35"/>
      <c r="F228" s="6"/>
      <c r="G228" s="578"/>
      <c r="H228" s="579"/>
      <c r="I228" s="35"/>
      <c r="J228" s="578"/>
      <c r="K228" s="579"/>
      <c r="L228" s="35"/>
      <c r="M228" s="578"/>
      <c r="N228" s="579"/>
      <c r="O228" s="365"/>
      <c r="P228" s="16"/>
      <c r="Q228" s="366"/>
      <c r="R228" s="367"/>
      <c r="S228" s="365"/>
      <c r="T228" s="6"/>
      <c r="U228" s="578"/>
      <c r="V228" s="581"/>
      <c r="W228" s="78"/>
      <c r="X228" s="759"/>
      <c r="Y228" s="146"/>
      <c r="Z228" s="36"/>
      <c r="AA228" s="36"/>
    </row>
    <row r="229" spans="1:27" s="152" customFormat="1" ht="12" customHeight="1" x14ac:dyDescent="0.2">
      <c r="A229" s="38"/>
      <c r="B229" s="727" t="s">
        <v>22</v>
      </c>
      <c r="C229" s="498"/>
      <c r="D229" s="499"/>
      <c r="E229" s="147"/>
      <c r="F229" s="6"/>
      <c r="G229" s="498" t="s">
        <v>185</v>
      </c>
      <c r="H229" s="500" t="e">
        <f>I229/I240</f>
        <v>#DIV/0!</v>
      </c>
      <c r="I229" s="147"/>
      <c r="J229" s="498" t="s">
        <v>185</v>
      </c>
      <c r="K229" s="500" t="e">
        <f>L229/L240</f>
        <v>#DIV/0!</v>
      </c>
      <c r="L229" s="147"/>
      <c r="M229" s="498" t="s">
        <v>185</v>
      </c>
      <c r="N229" s="500" t="e">
        <f>O229/O240</f>
        <v>#DIV/0!</v>
      </c>
      <c r="O229" s="147">
        <f>I229+L229</f>
        <v>0</v>
      </c>
      <c r="P229" s="6"/>
      <c r="Q229" s="544"/>
      <c r="R229" s="545"/>
      <c r="S229" s="511"/>
      <c r="T229" s="6"/>
      <c r="U229" s="509"/>
      <c r="V229" s="546"/>
      <c r="W229" s="547"/>
      <c r="X229" s="497"/>
      <c r="Y229" s="548"/>
      <c r="Z229" s="41"/>
      <c r="AA229" s="41"/>
    </row>
    <row r="230" spans="1:27" s="152" customFormat="1" ht="12" customHeight="1" x14ac:dyDescent="0.2">
      <c r="A230" s="38"/>
      <c r="B230" s="727" t="s">
        <v>22</v>
      </c>
      <c r="C230" s="498"/>
      <c r="D230" s="499"/>
      <c r="E230" s="147"/>
      <c r="F230" s="6"/>
      <c r="G230" s="498" t="s">
        <v>185</v>
      </c>
      <c r="H230" s="500" t="e">
        <f>I230/I240</f>
        <v>#DIV/0!</v>
      </c>
      <c r="I230" s="147"/>
      <c r="J230" s="498" t="s">
        <v>185</v>
      </c>
      <c r="K230" s="500" t="e">
        <f>L230/L240</f>
        <v>#DIV/0!</v>
      </c>
      <c r="L230" s="147"/>
      <c r="M230" s="498" t="s">
        <v>185</v>
      </c>
      <c r="N230" s="500" t="e">
        <f>O230/O240</f>
        <v>#DIV/0!</v>
      </c>
      <c r="O230" s="147">
        <f t="shared" ref="O230:O237" si="637">I230+L230</f>
        <v>0</v>
      </c>
      <c r="P230" s="6"/>
      <c r="Q230" s="39"/>
      <c r="R230" s="549"/>
      <c r="S230" s="513"/>
      <c r="T230" s="6"/>
      <c r="U230" s="148"/>
      <c r="V230" s="550"/>
      <c r="W230" s="551"/>
      <c r="X230" s="497"/>
      <c r="Y230" s="548"/>
      <c r="Z230" s="41"/>
      <c r="AA230" s="41"/>
    </row>
    <row r="231" spans="1:27" s="152" customFormat="1" ht="12" customHeight="1" x14ac:dyDescent="0.2">
      <c r="A231" s="38"/>
      <c r="B231" s="727" t="s">
        <v>22</v>
      </c>
      <c r="C231" s="498"/>
      <c r="D231" s="499"/>
      <c r="E231" s="147"/>
      <c r="F231" s="6"/>
      <c r="G231" s="498" t="s">
        <v>185</v>
      </c>
      <c r="H231" s="500" t="e">
        <f>I231/I240</f>
        <v>#DIV/0!</v>
      </c>
      <c r="I231" s="147"/>
      <c r="J231" s="498" t="s">
        <v>185</v>
      </c>
      <c r="K231" s="500" t="e">
        <f>L231/L240</f>
        <v>#DIV/0!</v>
      </c>
      <c r="L231" s="147"/>
      <c r="M231" s="498" t="s">
        <v>185</v>
      </c>
      <c r="N231" s="500" t="e">
        <f>O231/O240</f>
        <v>#DIV/0!</v>
      </c>
      <c r="O231" s="147">
        <f t="shared" si="637"/>
        <v>0</v>
      </c>
      <c r="P231" s="6"/>
      <c r="Q231" s="39"/>
      <c r="R231" s="549"/>
      <c r="S231" s="513"/>
      <c r="T231" s="6"/>
      <c r="U231" s="148"/>
      <c r="V231" s="550"/>
      <c r="W231" s="551"/>
      <c r="X231" s="497"/>
      <c r="Y231" s="548"/>
      <c r="Z231" s="41"/>
      <c r="AA231" s="41"/>
    </row>
    <row r="232" spans="1:27" s="152" customFormat="1" ht="12" customHeight="1" x14ac:dyDescent="0.2">
      <c r="A232" s="57"/>
      <c r="B232" s="699" t="s">
        <v>22</v>
      </c>
      <c r="C232" s="148"/>
      <c r="D232" s="149"/>
      <c r="E232" s="147"/>
      <c r="F232" s="6"/>
      <c r="G232" s="148" t="s">
        <v>185</v>
      </c>
      <c r="H232" s="474" t="e">
        <f>I232/I240</f>
        <v>#DIV/0!</v>
      </c>
      <c r="I232" s="147"/>
      <c r="J232" s="148" t="s">
        <v>185</v>
      </c>
      <c r="K232" s="474" t="e">
        <f>L232/L240</f>
        <v>#DIV/0!</v>
      </c>
      <c r="L232" s="147"/>
      <c r="M232" s="148" t="s">
        <v>185</v>
      </c>
      <c r="N232" s="474" t="e">
        <f>O232/O240</f>
        <v>#DIV/0!</v>
      </c>
      <c r="O232" s="147">
        <f t="shared" si="637"/>
        <v>0</v>
      </c>
      <c r="P232" s="6"/>
      <c r="Q232" s="39"/>
      <c r="R232" s="549"/>
      <c r="S232" s="513"/>
      <c r="T232" s="6"/>
      <c r="U232" s="148"/>
      <c r="V232" s="550"/>
      <c r="W232" s="551"/>
      <c r="X232" s="497"/>
      <c r="Y232" s="548"/>
      <c r="Z232" s="41"/>
      <c r="AA232" s="41"/>
    </row>
    <row r="233" spans="1:27" s="152" customFormat="1" ht="12" customHeight="1" x14ac:dyDescent="0.2">
      <c r="A233" s="57"/>
      <c r="B233" s="699" t="s">
        <v>22</v>
      </c>
      <c r="C233" s="148"/>
      <c r="D233" s="149"/>
      <c r="E233" s="147"/>
      <c r="F233" s="6"/>
      <c r="G233" s="148" t="s">
        <v>185</v>
      </c>
      <c r="H233" s="474" t="e">
        <f>I233/I240</f>
        <v>#DIV/0!</v>
      </c>
      <c r="I233" s="147"/>
      <c r="J233" s="148" t="s">
        <v>185</v>
      </c>
      <c r="K233" s="474" t="e">
        <f>L233/L240</f>
        <v>#DIV/0!</v>
      </c>
      <c r="L233" s="147"/>
      <c r="M233" s="148" t="s">
        <v>185</v>
      </c>
      <c r="N233" s="474" t="e">
        <f>O233/O240</f>
        <v>#DIV/0!</v>
      </c>
      <c r="O233" s="147">
        <f t="shared" si="637"/>
        <v>0</v>
      </c>
      <c r="P233" s="6"/>
      <c r="Q233" s="39"/>
      <c r="R233" s="549"/>
      <c r="S233" s="513"/>
      <c r="T233" s="6"/>
      <c r="U233" s="148"/>
      <c r="V233" s="550"/>
      <c r="W233" s="551"/>
      <c r="X233" s="497"/>
      <c r="Y233" s="548"/>
      <c r="Z233" s="41"/>
      <c r="AA233" s="41"/>
    </row>
    <row r="234" spans="1:27" ht="12" customHeight="1" x14ac:dyDescent="0.2">
      <c r="A234" s="47"/>
      <c r="B234" s="60" t="s">
        <v>75</v>
      </c>
      <c r="C234" s="154"/>
      <c r="D234" s="372"/>
      <c r="E234" s="153"/>
      <c r="F234" s="6"/>
      <c r="G234" s="154" t="s">
        <v>185</v>
      </c>
      <c r="H234" s="475" t="e">
        <f>I234/I240</f>
        <v>#DIV/0!</v>
      </c>
      <c r="I234" s="155"/>
      <c r="J234" s="154" t="s">
        <v>185</v>
      </c>
      <c r="K234" s="475" t="e">
        <f>L234/L240</f>
        <v>#DIV/0!</v>
      </c>
      <c r="L234" s="155"/>
      <c r="M234" s="154" t="s">
        <v>185</v>
      </c>
      <c r="N234" s="475" t="e">
        <f>O234/O240</f>
        <v>#DIV/0!</v>
      </c>
      <c r="O234" s="155">
        <f t="shared" si="637"/>
        <v>0</v>
      </c>
      <c r="P234" s="6"/>
      <c r="Q234" s="49"/>
      <c r="R234" s="164"/>
      <c r="S234" s="128"/>
      <c r="T234" s="6"/>
      <c r="U234" s="129"/>
      <c r="V234" s="542"/>
      <c r="W234" s="543"/>
      <c r="X234" s="85"/>
      <c r="Y234" s="135"/>
      <c r="Z234" s="6"/>
      <c r="AA234" s="6"/>
    </row>
    <row r="235" spans="1:27" ht="12" customHeight="1" x14ac:dyDescent="0.2">
      <c r="A235" s="47"/>
      <c r="B235" s="72" t="s">
        <v>239</v>
      </c>
      <c r="C235" s="154"/>
      <c r="D235" s="372"/>
      <c r="E235" s="153"/>
      <c r="F235" s="6"/>
      <c r="G235" s="154" t="s">
        <v>185</v>
      </c>
      <c r="H235" s="475" t="e">
        <f>I235/I240</f>
        <v>#DIV/0!</v>
      </c>
      <c r="I235" s="155"/>
      <c r="J235" s="154" t="s">
        <v>185</v>
      </c>
      <c r="K235" s="475" t="e">
        <f>L235/L240</f>
        <v>#DIV/0!</v>
      </c>
      <c r="L235" s="155"/>
      <c r="M235" s="154" t="s">
        <v>185</v>
      </c>
      <c r="N235" s="475" t="e">
        <f>O235/O240</f>
        <v>#DIV/0!</v>
      </c>
      <c r="O235" s="155">
        <f t="shared" si="637"/>
        <v>0</v>
      </c>
      <c r="P235" s="6"/>
      <c r="Q235" s="49"/>
      <c r="R235" s="164"/>
      <c r="S235" s="128"/>
      <c r="T235" s="6"/>
      <c r="U235" s="129"/>
      <c r="V235" s="542"/>
      <c r="W235" s="543"/>
      <c r="X235" s="85"/>
      <c r="Y235" s="135"/>
      <c r="Z235" s="6"/>
      <c r="AA235" s="6"/>
    </row>
    <row r="236" spans="1:27" ht="12" customHeight="1" x14ac:dyDescent="0.2">
      <c r="A236" s="47"/>
      <c r="B236" s="48" t="s">
        <v>76</v>
      </c>
      <c r="C236" s="154"/>
      <c r="D236" s="372"/>
      <c r="E236" s="153"/>
      <c r="F236" s="6"/>
      <c r="G236" s="154" t="s">
        <v>185</v>
      </c>
      <c r="H236" s="475" t="e">
        <f>I236/I240</f>
        <v>#DIV/0!</v>
      </c>
      <c r="I236" s="155"/>
      <c r="J236" s="154" t="s">
        <v>185</v>
      </c>
      <c r="K236" s="475" t="e">
        <f>L236/L240</f>
        <v>#DIV/0!</v>
      </c>
      <c r="L236" s="155"/>
      <c r="M236" s="154" t="s">
        <v>185</v>
      </c>
      <c r="N236" s="475" t="e">
        <f>O236/O240</f>
        <v>#DIV/0!</v>
      </c>
      <c r="O236" s="155">
        <f t="shared" si="637"/>
        <v>0</v>
      </c>
      <c r="P236" s="6"/>
      <c r="Q236" s="49"/>
      <c r="R236" s="164"/>
      <c r="S236" s="128"/>
      <c r="T236" s="6"/>
      <c r="U236" s="129"/>
      <c r="V236" s="542"/>
      <c r="W236" s="543"/>
      <c r="X236" s="85"/>
      <c r="Y236" s="135"/>
      <c r="Z236" s="6"/>
      <c r="AA236" s="6"/>
    </row>
    <row r="237" spans="1:27" ht="12" customHeight="1" x14ac:dyDescent="0.2">
      <c r="A237" s="47"/>
      <c r="B237" s="72" t="s">
        <v>77</v>
      </c>
      <c r="C237" s="154"/>
      <c r="D237" s="372"/>
      <c r="E237" s="153"/>
      <c r="F237" s="6"/>
      <c r="G237" s="154" t="s">
        <v>185</v>
      </c>
      <c r="H237" s="475" t="e">
        <f>I237/I240</f>
        <v>#DIV/0!</v>
      </c>
      <c r="I237" s="155"/>
      <c r="J237" s="154" t="s">
        <v>185</v>
      </c>
      <c r="K237" s="475" t="e">
        <f>L237/L240</f>
        <v>#DIV/0!</v>
      </c>
      <c r="L237" s="155"/>
      <c r="M237" s="154" t="s">
        <v>185</v>
      </c>
      <c r="N237" s="475" t="e">
        <f>O237/O240</f>
        <v>#DIV/0!</v>
      </c>
      <c r="O237" s="155">
        <f t="shared" si="637"/>
        <v>0</v>
      </c>
      <c r="P237" s="6"/>
      <c r="Q237" s="49"/>
      <c r="R237" s="164"/>
      <c r="S237" s="128"/>
      <c r="T237" s="6"/>
      <c r="U237" s="129"/>
      <c r="V237" s="542"/>
      <c r="W237" s="543"/>
      <c r="X237" s="85"/>
      <c r="Y237" s="135"/>
      <c r="Z237" s="6"/>
      <c r="AA237" s="6"/>
    </row>
    <row r="238" spans="1:27" ht="12" customHeight="1" x14ac:dyDescent="0.2">
      <c r="A238" s="47"/>
      <c r="B238" s="48" t="s">
        <v>170</v>
      </c>
      <c r="C238" s="154"/>
      <c r="D238" s="372"/>
      <c r="E238" s="153"/>
      <c r="F238" s="6"/>
      <c r="G238" s="154" t="s">
        <v>185</v>
      </c>
      <c r="H238" s="475" t="e">
        <f>I238/I240</f>
        <v>#DIV/0!</v>
      </c>
      <c r="I238" s="159">
        <f>I240-(SUM(I228:I237))-I221</f>
        <v>0</v>
      </c>
      <c r="J238" s="154" t="s">
        <v>185</v>
      </c>
      <c r="K238" s="475" t="e">
        <f>L238/L240</f>
        <v>#DIV/0!</v>
      </c>
      <c r="L238" s="159">
        <f>L240-(SUM(L228:L237))-L221</f>
        <v>0</v>
      </c>
      <c r="M238" s="154" t="s">
        <v>185</v>
      </c>
      <c r="N238" s="475" t="e">
        <f>O238/O240</f>
        <v>#DIV/0!</v>
      </c>
      <c r="O238" s="159">
        <f>O240-(SUM(O228:O237))-O221</f>
        <v>0</v>
      </c>
      <c r="P238" s="16"/>
      <c r="Q238" s="527"/>
      <c r="R238" s="528"/>
      <c r="S238" s="514"/>
      <c r="T238" s="6"/>
      <c r="U238" s="162"/>
      <c r="V238" s="542"/>
      <c r="W238" s="543"/>
      <c r="X238" s="85"/>
      <c r="Y238" s="135"/>
      <c r="Z238" s="6"/>
      <c r="AA238" s="6"/>
    </row>
    <row r="239" spans="1:27" ht="12" customHeight="1" x14ac:dyDescent="0.2">
      <c r="A239" s="74"/>
      <c r="B239" s="48"/>
      <c r="C239" s="129"/>
      <c r="D239" s="124"/>
      <c r="E239" s="90"/>
      <c r="F239" s="6"/>
      <c r="G239" s="129"/>
      <c r="H239" s="124"/>
      <c r="I239" s="90"/>
      <c r="J239" s="130"/>
      <c r="K239" s="124"/>
      <c r="L239" s="90"/>
      <c r="M239" s="130"/>
      <c r="N239" s="124"/>
      <c r="O239" s="90"/>
      <c r="P239" s="6"/>
      <c r="Q239" s="49"/>
      <c r="R239" s="164"/>
      <c r="S239" s="128"/>
      <c r="T239" s="6"/>
      <c r="U239" s="129"/>
      <c r="V239" s="473"/>
      <c r="W239" s="538"/>
      <c r="X239" s="98"/>
      <c r="Y239" s="6"/>
    </row>
    <row r="240" spans="1:27" ht="12" customHeight="1" x14ac:dyDescent="0.2">
      <c r="A240" s="74"/>
      <c r="B240" s="48" t="s">
        <v>171</v>
      </c>
      <c r="C240" s="129"/>
      <c r="D240" s="124"/>
      <c r="E240" s="163">
        <v>0</v>
      </c>
      <c r="F240" s="6"/>
      <c r="G240" s="129"/>
      <c r="H240" s="124"/>
      <c r="I240" s="163">
        <v>0</v>
      </c>
      <c r="J240" s="130"/>
      <c r="K240" s="124"/>
      <c r="L240" s="163">
        <v>0</v>
      </c>
      <c r="M240" s="130"/>
      <c r="N240" s="124"/>
      <c r="O240" s="159">
        <f>I240+L240</f>
        <v>0</v>
      </c>
      <c r="P240" s="16"/>
      <c r="Q240" s="527"/>
      <c r="R240" s="528"/>
      <c r="S240" s="515" t="e">
        <f>O240-W240</f>
        <v>#N/A</v>
      </c>
      <c r="T240" s="6"/>
      <c r="U240" s="129"/>
      <c r="V240" s="473"/>
      <c r="W240" s="695" t="e">
        <f>W223*AD223</f>
        <v>#N/A</v>
      </c>
      <c r="X240" s="753" t="s">
        <v>250</v>
      </c>
      <c r="Y240" s="6"/>
    </row>
    <row r="241" spans="1:27" ht="12" customHeight="1" x14ac:dyDescent="0.2">
      <c r="A241" s="74"/>
      <c r="B241" s="48"/>
      <c r="C241" s="129"/>
      <c r="D241" s="124"/>
      <c r="E241" s="128"/>
      <c r="F241" s="6"/>
      <c r="G241" s="129"/>
      <c r="H241" s="124"/>
      <c r="I241" s="128"/>
      <c r="J241" s="130"/>
      <c r="K241" s="124"/>
      <c r="L241" s="128"/>
      <c r="M241" s="130"/>
      <c r="N241" s="124"/>
      <c r="O241" s="128"/>
      <c r="P241" s="6"/>
      <c r="Q241" s="49"/>
      <c r="R241" s="164"/>
      <c r="S241" s="128"/>
      <c r="T241" s="6"/>
      <c r="U241" s="129"/>
      <c r="V241" s="473"/>
      <c r="W241" s="538"/>
      <c r="X241" s="85"/>
      <c r="Y241" s="6"/>
    </row>
    <row r="242" spans="1:27" ht="12" customHeight="1" x14ac:dyDescent="0.2">
      <c r="A242" s="74"/>
      <c r="B242" s="166" t="s">
        <v>78</v>
      </c>
      <c r="C242" s="129"/>
      <c r="D242" s="124"/>
      <c r="E242" s="444" t="e">
        <f>E240/E221</f>
        <v>#DIV/0!</v>
      </c>
      <c r="F242" s="6"/>
      <c r="G242" s="129"/>
      <c r="H242" s="124"/>
      <c r="I242" s="444" t="e">
        <f>I240/I221</f>
        <v>#DIV/0!</v>
      </c>
      <c r="J242" s="130"/>
      <c r="K242" s="124"/>
      <c r="L242" s="444" t="e">
        <f>L240/L221</f>
        <v>#DIV/0!</v>
      </c>
      <c r="M242" s="130"/>
      <c r="N242" s="124"/>
      <c r="O242" s="444" t="e">
        <f>O240/O221</f>
        <v>#DIV/0!</v>
      </c>
      <c r="P242" s="713"/>
      <c r="Q242" s="529"/>
      <c r="R242" s="530"/>
      <c r="S242" s="516" t="e">
        <f>O242-W242</f>
        <v>#DIV/0!</v>
      </c>
      <c r="T242" s="6"/>
      <c r="U242" s="129"/>
      <c r="V242" s="473"/>
      <c r="W242" s="693" t="e">
        <f>W240/W223</f>
        <v>#N/A</v>
      </c>
      <c r="X242" s="753" t="s">
        <v>78</v>
      </c>
      <c r="Y242" s="6"/>
    </row>
    <row r="243" spans="1:27" ht="12" customHeight="1" thickBot="1" x14ac:dyDescent="0.25">
      <c r="A243" s="421"/>
      <c r="B243" s="422"/>
      <c r="C243" s="171"/>
      <c r="D243" s="172"/>
      <c r="E243" s="170"/>
      <c r="F243" s="6"/>
      <c r="G243" s="171"/>
      <c r="H243" s="172"/>
      <c r="I243" s="170"/>
      <c r="J243" s="173"/>
      <c r="K243" s="172"/>
      <c r="L243" s="170"/>
      <c r="M243" s="173"/>
      <c r="N243" s="172"/>
      <c r="O243" s="170"/>
      <c r="P243" s="6"/>
      <c r="Q243" s="531"/>
      <c r="R243" s="532"/>
      <c r="S243" s="170"/>
      <c r="T243" s="6"/>
      <c r="U243" s="171"/>
      <c r="V243" s="517"/>
      <c r="W243" s="445"/>
      <c r="X243" s="175"/>
      <c r="Y243" s="6"/>
    </row>
    <row r="244" spans="1:27" ht="12" customHeight="1" x14ac:dyDescent="0.2">
      <c r="A244" s="176">
        <v>0</v>
      </c>
      <c r="C244" s="6"/>
      <c r="E244" s="6"/>
      <c r="F244" s="6"/>
      <c r="J244" s="6"/>
      <c r="L244" s="6"/>
      <c r="M244" s="6"/>
      <c r="O244" s="6"/>
      <c r="P244" s="6"/>
      <c r="Q244" s="6"/>
      <c r="R244" s="6"/>
      <c r="S244" s="6"/>
      <c r="T244" s="6"/>
      <c r="U244" s="6"/>
      <c r="W244" s="6"/>
      <c r="Y244" s="6"/>
    </row>
    <row r="245" spans="1:27" ht="12" customHeight="1" x14ac:dyDescent="0.2">
      <c r="A245" s="176">
        <v>1000</v>
      </c>
      <c r="C245" s="6"/>
      <c r="E245" s="6"/>
      <c r="F245" s="6"/>
      <c r="J245" s="6"/>
      <c r="L245" s="6"/>
      <c r="M245" s="6"/>
      <c r="O245" s="6"/>
      <c r="P245" s="6"/>
      <c r="Q245" s="6"/>
      <c r="R245" s="6"/>
      <c r="S245" s="6"/>
      <c r="T245" s="6"/>
      <c r="U245" s="6"/>
      <c r="W245" s="6"/>
      <c r="Y245" s="6"/>
    </row>
    <row r="246" spans="1:27" ht="12" customHeight="1" x14ac:dyDescent="0.2">
      <c r="A246" s="179">
        <v>1</v>
      </c>
      <c r="B246" s="180" t="s">
        <v>81</v>
      </c>
      <c r="C246" s="6" t="s">
        <v>82</v>
      </c>
      <c r="D246" s="6"/>
      <c r="E246" s="6"/>
      <c r="F246" s="6"/>
      <c r="H246" s="6"/>
      <c r="J246" s="6"/>
      <c r="K246" s="6"/>
      <c r="L246" s="6"/>
      <c r="M246" s="6"/>
      <c r="N246" s="6"/>
      <c r="O246" s="6"/>
      <c r="P246" s="6"/>
      <c r="Q246" s="6"/>
      <c r="R246" s="6"/>
      <c r="S246" s="6"/>
      <c r="T246" s="6"/>
      <c r="U246" s="6"/>
      <c r="V246" s="6"/>
      <c r="W246" s="6"/>
      <c r="X246" s="6"/>
    </row>
    <row r="247" spans="1:27" ht="12" customHeight="1" x14ac:dyDescent="0.2">
      <c r="C247" s="6"/>
      <c r="D247" s="181"/>
      <c r="E247" s="181"/>
      <c r="F247" s="181"/>
      <c r="G247" s="181"/>
      <c r="H247" s="181"/>
      <c r="I247" s="181"/>
      <c r="J247" s="181"/>
      <c r="K247" s="181"/>
      <c r="L247" s="181"/>
      <c r="M247" s="181"/>
      <c r="N247" s="181"/>
      <c r="O247" s="181"/>
      <c r="P247" s="181"/>
      <c r="Q247" s="181"/>
      <c r="R247" s="181"/>
      <c r="S247" s="181"/>
      <c r="T247" s="182"/>
      <c r="U247" s="6"/>
      <c r="V247" s="6"/>
      <c r="W247" s="6"/>
      <c r="X247" s="15"/>
    </row>
    <row r="248" spans="1:27" ht="12" customHeight="1" x14ac:dyDescent="0.2">
      <c r="A248" s="179">
        <v>2</v>
      </c>
      <c r="B248" s="183" t="s">
        <v>83</v>
      </c>
      <c r="C248" s="6" t="s">
        <v>167</v>
      </c>
      <c r="D248" s="6"/>
      <c r="E248" s="6"/>
      <c r="F248" s="6"/>
      <c r="H248" s="6"/>
      <c r="J248" s="6"/>
      <c r="K248" s="6"/>
      <c r="L248" s="6"/>
      <c r="M248" s="6"/>
      <c r="N248" s="6"/>
      <c r="O248" s="6"/>
      <c r="P248" s="6"/>
      <c r="Q248" s="6"/>
      <c r="R248" s="6"/>
      <c r="S248" s="6"/>
      <c r="T248" s="135"/>
      <c r="U248" s="6"/>
      <c r="V248" s="6"/>
      <c r="W248" s="6"/>
      <c r="X248" s="15"/>
    </row>
    <row r="249" spans="1:27" ht="12" customHeight="1" x14ac:dyDescent="0.2">
      <c r="C249" s="6"/>
      <c r="E249" s="6"/>
      <c r="F249" s="6"/>
      <c r="J249" s="6"/>
      <c r="L249" s="6"/>
      <c r="M249" s="6"/>
      <c r="O249" s="6"/>
      <c r="P249" s="6"/>
      <c r="Q249" s="6"/>
      <c r="R249" s="6"/>
      <c r="S249" s="6"/>
      <c r="T249" s="6"/>
      <c r="U249" s="6"/>
      <c r="W249" s="177"/>
      <c r="Y249" s="6"/>
      <c r="Z249" s="6"/>
      <c r="AA249" s="6"/>
    </row>
    <row r="250" spans="1:27" ht="12" customHeight="1" x14ac:dyDescent="0.2">
      <c r="A250" s="179">
        <v>3</v>
      </c>
      <c r="B250" s="183" t="s">
        <v>84</v>
      </c>
      <c r="C250" s="6" t="s">
        <v>85</v>
      </c>
      <c r="E250" s="6"/>
      <c r="F250" s="6"/>
      <c r="J250" s="6"/>
      <c r="L250" s="6"/>
      <c r="M250" s="6"/>
      <c r="O250" s="6"/>
      <c r="P250" s="6"/>
      <c r="Q250" s="6"/>
      <c r="R250" s="6"/>
      <c r="S250" s="6"/>
      <c r="T250" s="6"/>
      <c r="U250" s="6"/>
      <c r="W250" s="177"/>
      <c r="Y250" s="6"/>
      <c r="Z250" s="6"/>
      <c r="AA250" s="6"/>
    </row>
    <row r="251" spans="1:27" ht="12" customHeight="1" thickBot="1" x14ac:dyDescent="0.25">
      <c r="C251" s="6"/>
      <c r="E251" s="6"/>
      <c r="F251" s="6"/>
      <c r="J251" s="6"/>
      <c r="L251" s="6"/>
      <c r="M251" s="6"/>
      <c r="O251" s="6"/>
      <c r="P251" s="6"/>
      <c r="Q251" s="6"/>
      <c r="R251" s="6"/>
      <c r="S251" s="6"/>
      <c r="T251" s="6"/>
      <c r="U251" s="6"/>
      <c r="W251" s="177"/>
      <c r="Y251" s="6"/>
      <c r="Z251" s="6"/>
      <c r="AA251" s="6"/>
    </row>
    <row r="252" spans="1:27" ht="12" customHeight="1" x14ac:dyDescent="0.2">
      <c r="B252" s="481" t="s">
        <v>86</v>
      </c>
      <c r="C252" s="483"/>
      <c r="D252" s="483"/>
      <c r="E252" s="483"/>
      <c r="F252" s="483"/>
      <c r="G252" s="483"/>
      <c r="H252" s="483"/>
      <c r="I252" s="483"/>
      <c r="J252" s="483"/>
      <c r="K252" s="483"/>
      <c r="L252" s="483"/>
      <c r="M252" s="483"/>
      <c r="N252" s="483"/>
      <c r="O252" s="483"/>
      <c r="P252" s="483"/>
      <c r="Q252" s="483"/>
      <c r="R252" s="483"/>
      <c r="S252" s="483"/>
      <c r="T252" s="714"/>
      <c r="U252" s="416"/>
      <c r="V252" s="416"/>
      <c r="W252" s="416"/>
      <c r="X252" s="504"/>
    </row>
    <row r="253" spans="1:27" ht="12" customHeight="1" x14ac:dyDescent="0.2">
      <c r="B253" s="484"/>
      <c r="C253" s="801" t="s">
        <v>87</v>
      </c>
      <c r="D253" s="801"/>
      <c r="E253" s="801"/>
      <c r="F253" s="801"/>
      <c r="G253" s="801"/>
      <c r="H253" s="801"/>
      <c r="I253" s="801"/>
      <c r="J253" s="801"/>
      <c r="K253" s="801"/>
      <c r="L253" s="801"/>
      <c r="M253" s="801"/>
      <c r="N253" s="801"/>
      <c r="O253" s="801"/>
      <c r="P253" s="801"/>
      <c r="Q253" s="801"/>
      <c r="R253" s="801"/>
      <c r="S253" s="801"/>
      <c r="T253" s="801"/>
      <c r="U253" s="801"/>
      <c r="V253" s="181"/>
      <c r="W253" s="181"/>
      <c r="X253" s="490"/>
    </row>
    <row r="254" spans="1:27" ht="12" customHeight="1" x14ac:dyDescent="0.2">
      <c r="B254" s="484"/>
      <c r="C254" s="801"/>
      <c r="D254" s="801"/>
      <c r="E254" s="801"/>
      <c r="F254" s="801"/>
      <c r="G254" s="801"/>
      <c r="H254" s="801"/>
      <c r="I254" s="801"/>
      <c r="J254" s="801"/>
      <c r="K254" s="801"/>
      <c r="L254" s="801"/>
      <c r="M254" s="801"/>
      <c r="N254" s="801"/>
      <c r="O254" s="801"/>
      <c r="P254" s="801"/>
      <c r="Q254" s="801"/>
      <c r="R254" s="801"/>
      <c r="S254" s="801"/>
      <c r="T254" s="801"/>
      <c r="U254" s="801"/>
      <c r="V254" s="181"/>
      <c r="W254" s="181"/>
      <c r="X254" s="490"/>
    </row>
    <row r="255" spans="1:27" ht="12" customHeight="1" x14ac:dyDescent="0.2">
      <c r="B255" s="484"/>
      <c r="C255" s="6"/>
      <c r="E255" s="6"/>
      <c r="F255" s="6"/>
      <c r="G255" s="15"/>
      <c r="H255" s="6"/>
      <c r="K255" s="6"/>
      <c r="L255" s="6"/>
      <c r="M255" s="6"/>
      <c r="O255" s="177"/>
      <c r="P255" s="184"/>
      <c r="Q255" s="177"/>
      <c r="R255" s="177"/>
      <c r="S255" s="177"/>
      <c r="T255" s="135"/>
      <c r="U255" s="6"/>
      <c r="V255" s="6"/>
      <c r="W255" s="6"/>
      <c r="X255" s="60"/>
    </row>
    <row r="256" spans="1:27" ht="12" customHeight="1" x14ac:dyDescent="0.2">
      <c r="B256" s="484"/>
      <c r="E256" s="16"/>
      <c r="F256" s="707" t="s">
        <v>269</v>
      </c>
      <c r="G256" s="185"/>
      <c r="H256" s="186"/>
      <c r="I256" s="186"/>
      <c r="J256" s="185"/>
      <c r="K256" s="186"/>
      <c r="L256" s="186"/>
      <c r="M256" s="186"/>
      <c r="N256" s="185"/>
      <c r="O256" s="187"/>
      <c r="P256" s="184"/>
      <c r="Q256" s="177"/>
      <c r="R256" s="177"/>
      <c r="S256" s="177"/>
      <c r="T256" s="135"/>
      <c r="U256" s="6"/>
      <c r="V256" s="6"/>
      <c r="W256" s="6"/>
      <c r="X256" s="60"/>
    </row>
    <row r="257" spans="2:24" ht="12" customHeight="1" x14ac:dyDescent="0.2">
      <c r="B257" s="484"/>
      <c r="E257" s="16"/>
      <c r="F257" s="707"/>
      <c r="G257" s="15"/>
      <c r="H257" s="6"/>
      <c r="K257" s="6"/>
      <c r="L257" s="6"/>
      <c r="M257" s="6"/>
      <c r="O257" s="177"/>
      <c r="P257" s="184"/>
      <c r="Q257" s="177"/>
      <c r="R257" s="177"/>
      <c r="S257" s="177"/>
      <c r="T257" s="135"/>
      <c r="U257" s="6"/>
      <c r="V257" s="6"/>
      <c r="W257" s="6"/>
      <c r="X257" s="60"/>
    </row>
    <row r="258" spans="2:24" ht="12" customHeight="1" x14ac:dyDescent="0.2">
      <c r="B258" s="484"/>
      <c r="E258" s="16"/>
      <c r="F258" s="707" t="s">
        <v>88</v>
      </c>
      <c r="G258" s="185"/>
      <c r="H258" s="186"/>
      <c r="I258" s="186"/>
      <c r="J258" s="185"/>
      <c r="K258" s="186"/>
      <c r="L258" s="186"/>
      <c r="M258" s="186"/>
      <c r="N258" s="185"/>
      <c r="O258" s="187"/>
      <c r="P258" s="184"/>
      <c r="Q258" s="177"/>
      <c r="R258" s="177"/>
      <c r="S258" s="177"/>
      <c r="T258" s="135"/>
      <c r="U258" s="6"/>
      <c r="V258" s="6"/>
      <c r="W258" s="6"/>
      <c r="X258" s="60"/>
    </row>
    <row r="259" spans="2:24" ht="12" customHeight="1" x14ac:dyDescent="0.2">
      <c r="B259" s="484"/>
      <c r="E259" s="16"/>
      <c r="F259" s="707"/>
      <c r="G259" s="15"/>
      <c r="H259" s="6"/>
      <c r="K259" s="6"/>
      <c r="L259" s="6"/>
      <c r="M259" s="6"/>
      <c r="O259" s="177"/>
      <c r="P259" s="184"/>
      <c r="Q259" s="177"/>
      <c r="R259" s="177"/>
      <c r="S259" s="177"/>
      <c r="T259" s="135"/>
      <c r="U259" s="6"/>
      <c r="V259" s="6"/>
      <c r="W259" s="6"/>
      <c r="X259" s="60"/>
    </row>
    <row r="260" spans="2:24" ht="12" customHeight="1" x14ac:dyDescent="0.2">
      <c r="B260" s="484"/>
      <c r="E260" s="16"/>
      <c r="F260" s="707" t="s">
        <v>89</v>
      </c>
      <c r="G260" s="185"/>
      <c r="H260" s="186"/>
      <c r="I260" s="186"/>
      <c r="J260" s="185"/>
      <c r="K260" s="186"/>
      <c r="L260" s="186"/>
      <c r="M260" s="186"/>
      <c r="N260" s="185"/>
      <c r="O260" s="187"/>
      <c r="P260" s="184"/>
      <c r="Q260" s="177"/>
      <c r="R260" s="177"/>
      <c r="S260" s="177"/>
      <c r="T260" s="135"/>
      <c r="U260" s="6"/>
      <c r="V260" s="6"/>
      <c r="W260" s="6"/>
      <c r="X260" s="60"/>
    </row>
    <row r="261" spans="2:24" ht="12" customHeight="1" x14ac:dyDescent="0.2">
      <c r="B261" s="484"/>
      <c r="E261" s="16"/>
      <c r="F261" s="707"/>
      <c r="G261" s="15"/>
      <c r="H261" s="6"/>
      <c r="K261" s="6"/>
      <c r="L261" s="6"/>
      <c r="M261" s="6"/>
      <c r="O261" s="177"/>
      <c r="P261" s="184"/>
      <c r="Q261" s="177"/>
      <c r="R261" s="177"/>
      <c r="S261" s="177"/>
      <c r="T261" s="135"/>
      <c r="U261" s="6"/>
      <c r="V261" s="6"/>
      <c r="W261" s="6"/>
      <c r="X261" s="60"/>
    </row>
    <row r="262" spans="2:24" ht="12" customHeight="1" x14ac:dyDescent="0.2">
      <c r="B262" s="484"/>
      <c r="E262" s="16"/>
      <c r="F262" s="707" t="s">
        <v>4</v>
      </c>
      <c r="G262" s="185"/>
      <c r="H262" s="186"/>
      <c r="I262" s="186"/>
      <c r="J262" s="185"/>
      <c r="K262" s="186"/>
      <c r="L262" s="186"/>
      <c r="M262" s="186"/>
      <c r="N262" s="185"/>
      <c r="O262" s="187"/>
      <c r="P262" s="184"/>
      <c r="Q262" s="177"/>
      <c r="R262" s="177"/>
      <c r="S262" s="177"/>
      <c r="T262" s="135"/>
      <c r="U262" s="6"/>
      <c r="V262" s="6"/>
      <c r="W262" s="6"/>
      <c r="X262" s="60"/>
    </row>
    <row r="263" spans="2:24" ht="12" customHeight="1" thickBot="1" x14ac:dyDescent="0.25">
      <c r="B263" s="485"/>
      <c r="C263" s="12"/>
      <c r="D263" s="11"/>
      <c r="E263" s="12"/>
      <c r="F263" s="12"/>
      <c r="G263" s="11"/>
      <c r="H263" s="12"/>
      <c r="I263" s="12"/>
      <c r="J263" s="11"/>
      <c r="K263" s="12"/>
      <c r="L263" s="12"/>
      <c r="M263" s="12"/>
      <c r="N263" s="11"/>
      <c r="O263" s="488"/>
      <c r="P263" s="489"/>
      <c r="Q263" s="488"/>
      <c r="R263" s="488"/>
      <c r="S263" s="488"/>
      <c r="T263" s="715"/>
      <c r="U263" s="12"/>
      <c r="V263" s="12"/>
      <c r="W263" s="12"/>
      <c r="X263" s="109"/>
    </row>
    <row r="264" spans="2:24" x14ac:dyDescent="0.2">
      <c r="U264" s="6"/>
      <c r="W264" s="6"/>
    </row>
  </sheetData>
  <mergeCells count="22">
    <mergeCell ref="C253:U254"/>
    <mergeCell ref="A227:B227"/>
    <mergeCell ref="A139:B139"/>
    <mergeCell ref="A151:B151"/>
    <mergeCell ref="A163:B163"/>
    <mergeCell ref="A174:B174"/>
    <mergeCell ref="A197:B197"/>
    <mergeCell ref="A211:B211"/>
    <mergeCell ref="Q4:S4"/>
    <mergeCell ref="U4:X4"/>
    <mergeCell ref="A7:B7"/>
    <mergeCell ref="A21:B21"/>
    <mergeCell ref="A47:B47"/>
    <mergeCell ref="A5:B5"/>
    <mergeCell ref="A131:B131"/>
    <mergeCell ref="G3:O3"/>
    <mergeCell ref="C4:E4"/>
    <mergeCell ref="G4:I4"/>
    <mergeCell ref="J4:L4"/>
    <mergeCell ref="M4:O4"/>
    <mergeCell ref="A61:B61"/>
    <mergeCell ref="A117:B117"/>
  </mergeCells>
  <dataValidations disablePrompts="1" count="1">
    <dataValidation type="list" allowBlank="1" showInputMessage="1" showErrorMessage="1" sqref="X3" xr:uid="{C34D1DB0-986A-40D1-9807-38837F6E3D55}">
      <formula1>$Y$1:$Y$9</formula1>
    </dataValidation>
  </dataValidations>
  <hyperlinks>
    <hyperlink ref="X117" r:id="rId1" display="Excess PE  Spaces Policy" xr:uid="{9C55B5BC-C27F-4164-A1AA-8D2C73C091BB}"/>
    <hyperlink ref="X139" r:id="rId2" display="Excess Auditorium Spaces Policy" xr:uid="{4759FBB0-1CAD-412B-9310-63260139B57B}"/>
    <hyperlink ref="U4:X4" r:id="rId3" display="https://www.massschoolbuildings.org/index.php/building/Ed_Facility_Planning" xr:uid="{C6827BD9-F814-4E9A-9469-580A6EB5FEE6}"/>
    <hyperlink ref="X7" r:id="rId4" display="https://www.massschoolbuildings.org/sites/default/files/edit-contentfiles/Documents/SLI/Current-Science Lab Protypical Plans 10_2_17.pdf" xr:uid="{2152A375-8E6B-483A-94FB-CBB8A5A23F66}"/>
    <hyperlink ref="X62" r:id="rId5" xr:uid="{D4629DC3-3D3B-46AC-9C92-8BEC50875DA6}"/>
    <hyperlink ref="X70" r:id="rId6" xr:uid="{B7A021FC-059B-42C9-BF07-8CDB1FC29D3A}"/>
    <hyperlink ref="X12" r:id="rId7" display="https://www.massschoolbuildings.org/sites/default/files/edit-contentfiles/Documents/SLI/Current-Science Lab Protypical Plans 10_2_17.pdf" xr:uid="{FFE9C60C-9322-4974-B076-A8E3773CB17B}"/>
  </hyperlinks>
  <pageMargins left="0.7" right="0.7" top="0.75" bottom="0.75" header="0.3" footer="0.3"/>
  <pageSetup paperSize="3" scale="52" fitToHeight="0" orientation="landscape" r:id="rId8"/>
  <headerFooter>
    <oddHeader>&amp;R&amp;"-,Regular"&amp;8Revised June 2023</oddHeader>
    <oddFooter>&amp;C&amp;"-,Regular"&amp;8&amp;A&amp;R&amp;"-,Regular"&amp;8&amp;P</oddFooter>
  </headerFooter>
  <legacy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407"/>
  <sheetViews>
    <sheetView workbookViewId="0">
      <selection activeCell="C5" sqref="C4:C5"/>
    </sheetView>
  </sheetViews>
  <sheetFormatPr defaultColWidth="8.85546875" defaultRowHeight="12.75" x14ac:dyDescent="0.2"/>
  <cols>
    <col min="1" max="1" width="24.5703125" customWidth="1"/>
  </cols>
  <sheetData>
    <row r="1" spans="1:3" x14ac:dyDescent="0.2">
      <c r="A1" t="s">
        <v>141</v>
      </c>
      <c r="B1" s="1">
        <f>'High School Space Summary'!W183</f>
        <v>0</v>
      </c>
      <c r="C1" s="1"/>
    </row>
    <row r="2" spans="1:3" x14ac:dyDescent="0.2">
      <c r="A2" t="s">
        <v>142</v>
      </c>
      <c r="B2" s="1" t="e">
        <f>LOOKUP(B1,A6:A1407,B6:B1407)</f>
        <v>#N/A</v>
      </c>
      <c r="C2" s="1"/>
    </row>
    <row r="3" spans="1:3" x14ac:dyDescent="0.2">
      <c r="B3" s="1"/>
      <c r="C3" s="1"/>
    </row>
    <row r="4" spans="1:3" x14ac:dyDescent="0.2">
      <c r="B4" s="3"/>
      <c r="C4" s="1"/>
    </row>
    <row r="5" spans="1:3" x14ac:dyDescent="0.2">
      <c r="B5" s="3"/>
      <c r="C5" s="3"/>
    </row>
    <row r="6" spans="1:3" x14ac:dyDescent="0.2">
      <c r="A6">
        <v>1</v>
      </c>
      <c r="B6" s="1">
        <v>226</v>
      </c>
      <c r="C6" s="1"/>
    </row>
    <row r="7" spans="1:3" x14ac:dyDescent="0.2">
      <c r="A7">
        <v>600</v>
      </c>
      <c r="B7" s="1">
        <v>226</v>
      </c>
      <c r="C7" s="1"/>
    </row>
    <row r="8" spans="1:3" x14ac:dyDescent="0.2">
      <c r="A8">
        <v>601</v>
      </c>
      <c r="B8" s="1">
        <v>226</v>
      </c>
      <c r="C8" s="1"/>
    </row>
    <row r="9" spans="1:3" x14ac:dyDescent="0.2">
      <c r="A9">
        <v>602</v>
      </c>
      <c r="B9" s="1">
        <v>226</v>
      </c>
      <c r="C9" s="1"/>
    </row>
    <row r="10" spans="1:3" x14ac:dyDescent="0.2">
      <c r="A10">
        <v>603</v>
      </c>
      <c r="B10" s="1">
        <v>226</v>
      </c>
      <c r="C10" s="1"/>
    </row>
    <row r="11" spans="1:3" x14ac:dyDescent="0.2">
      <c r="A11">
        <v>604</v>
      </c>
      <c r="B11" s="1">
        <v>226</v>
      </c>
      <c r="C11" s="1"/>
    </row>
    <row r="12" spans="1:3" x14ac:dyDescent="0.2">
      <c r="A12">
        <v>605</v>
      </c>
      <c r="B12" s="1">
        <v>226</v>
      </c>
      <c r="C12" s="1"/>
    </row>
    <row r="13" spans="1:3" x14ac:dyDescent="0.2">
      <c r="A13">
        <v>606</v>
      </c>
      <c r="B13" s="1">
        <v>226</v>
      </c>
      <c r="C13" s="1"/>
    </row>
    <row r="14" spans="1:3" x14ac:dyDescent="0.2">
      <c r="A14">
        <v>607</v>
      </c>
      <c r="B14" s="1">
        <v>226</v>
      </c>
      <c r="C14" s="1"/>
    </row>
    <row r="15" spans="1:3" x14ac:dyDescent="0.2">
      <c r="A15">
        <v>608</v>
      </c>
      <c r="B15" s="1">
        <v>226</v>
      </c>
      <c r="C15" s="1"/>
    </row>
    <row r="16" spans="1:3" x14ac:dyDescent="0.2">
      <c r="A16">
        <v>609</v>
      </c>
      <c r="B16" s="1">
        <v>226</v>
      </c>
      <c r="C16" s="1"/>
    </row>
    <row r="17" spans="1:3" x14ac:dyDescent="0.2">
      <c r="A17">
        <v>610</v>
      </c>
      <c r="B17" s="1">
        <v>226</v>
      </c>
      <c r="C17" s="1"/>
    </row>
    <row r="18" spans="1:3" x14ac:dyDescent="0.2">
      <c r="A18">
        <v>611</v>
      </c>
      <c r="B18" s="1">
        <v>226</v>
      </c>
      <c r="C18" s="1"/>
    </row>
    <row r="19" spans="1:3" x14ac:dyDescent="0.2">
      <c r="A19">
        <v>612</v>
      </c>
      <c r="B19" s="1">
        <v>226</v>
      </c>
      <c r="C19" s="1"/>
    </row>
    <row r="20" spans="1:3" x14ac:dyDescent="0.2">
      <c r="A20">
        <v>613</v>
      </c>
      <c r="B20" s="1">
        <v>226</v>
      </c>
      <c r="C20" s="1"/>
    </row>
    <row r="21" spans="1:3" x14ac:dyDescent="0.2">
      <c r="A21">
        <v>614</v>
      </c>
      <c r="B21" s="1">
        <v>226</v>
      </c>
      <c r="C21" s="1"/>
    </row>
    <row r="22" spans="1:3" x14ac:dyDescent="0.2">
      <c r="A22">
        <v>615</v>
      </c>
      <c r="B22" s="1">
        <v>226</v>
      </c>
      <c r="C22" s="1"/>
    </row>
    <row r="23" spans="1:3" x14ac:dyDescent="0.2">
      <c r="A23">
        <v>616</v>
      </c>
      <c r="B23" s="1">
        <v>226</v>
      </c>
      <c r="C23" s="1"/>
    </row>
    <row r="24" spans="1:3" x14ac:dyDescent="0.2">
      <c r="A24">
        <v>617</v>
      </c>
      <c r="B24" s="1">
        <v>226</v>
      </c>
      <c r="C24" s="1"/>
    </row>
    <row r="25" spans="1:3" x14ac:dyDescent="0.2">
      <c r="A25">
        <v>618</v>
      </c>
      <c r="B25" s="1">
        <v>226</v>
      </c>
      <c r="C25" s="1"/>
    </row>
    <row r="26" spans="1:3" x14ac:dyDescent="0.2">
      <c r="A26">
        <v>619</v>
      </c>
      <c r="B26" s="1">
        <v>226</v>
      </c>
      <c r="C26" s="1"/>
    </row>
    <row r="27" spans="1:3" x14ac:dyDescent="0.2">
      <c r="A27">
        <v>620</v>
      </c>
      <c r="B27" s="1">
        <v>226</v>
      </c>
      <c r="C27" s="1"/>
    </row>
    <row r="28" spans="1:3" x14ac:dyDescent="0.2">
      <c r="A28">
        <v>621</v>
      </c>
      <c r="B28" s="1">
        <v>226</v>
      </c>
      <c r="C28" s="1"/>
    </row>
    <row r="29" spans="1:3" x14ac:dyDescent="0.2">
      <c r="A29">
        <v>622</v>
      </c>
      <c r="B29" s="1">
        <v>226</v>
      </c>
      <c r="C29" s="1"/>
    </row>
    <row r="30" spans="1:3" x14ac:dyDescent="0.2">
      <c r="A30">
        <v>623</v>
      </c>
      <c r="B30" s="1">
        <v>226</v>
      </c>
      <c r="C30" s="1"/>
    </row>
    <row r="31" spans="1:3" x14ac:dyDescent="0.2">
      <c r="A31">
        <v>624</v>
      </c>
      <c r="B31" s="1">
        <v>226</v>
      </c>
      <c r="C31" s="1"/>
    </row>
    <row r="32" spans="1:3" x14ac:dyDescent="0.2">
      <c r="A32">
        <v>625</v>
      </c>
      <c r="B32" s="1">
        <v>226</v>
      </c>
      <c r="C32" s="1"/>
    </row>
    <row r="33" spans="1:3" x14ac:dyDescent="0.2">
      <c r="A33">
        <v>626</v>
      </c>
      <c r="B33" s="1">
        <v>226</v>
      </c>
      <c r="C33" s="1"/>
    </row>
    <row r="34" spans="1:3" x14ac:dyDescent="0.2">
      <c r="A34">
        <v>627</v>
      </c>
      <c r="B34" s="1">
        <v>226</v>
      </c>
      <c r="C34" s="1"/>
    </row>
    <row r="35" spans="1:3" x14ac:dyDescent="0.2">
      <c r="A35">
        <v>628</v>
      </c>
      <c r="B35" s="1">
        <v>226</v>
      </c>
      <c r="C35" s="1"/>
    </row>
    <row r="36" spans="1:3" x14ac:dyDescent="0.2">
      <c r="A36">
        <v>629</v>
      </c>
      <c r="B36" s="1">
        <v>226</v>
      </c>
      <c r="C36" s="1"/>
    </row>
    <row r="37" spans="1:3" x14ac:dyDescent="0.2">
      <c r="A37">
        <v>630</v>
      </c>
      <c r="B37" s="1">
        <v>226</v>
      </c>
      <c r="C37" s="1"/>
    </row>
    <row r="38" spans="1:3" x14ac:dyDescent="0.2">
      <c r="A38">
        <v>631</v>
      </c>
      <c r="B38" s="1">
        <v>226</v>
      </c>
      <c r="C38" s="1"/>
    </row>
    <row r="39" spans="1:3" x14ac:dyDescent="0.2">
      <c r="A39">
        <v>632</v>
      </c>
      <c r="B39" s="1">
        <v>226</v>
      </c>
      <c r="C39" s="1"/>
    </row>
    <row r="40" spans="1:3" x14ac:dyDescent="0.2">
      <c r="A40">
        <v>633</v>
      </c>
      <c r="B40" s="1">
        <v>226</v>
      </c>
      <c r="C40" s="1"/>
    </row>
    <row r="41" spans="1:3" x14ac:dyDescent="0.2">
      <c r="A41">
        <v>634</v>
      </c>
      <c r="B41" s="1">
        <v>226</v>
      </c>
      <c r="C41" s="1"/>
    </row>
    <row r="42" spans="1:3" x14ac:dyDescent="0.2">
      <c r="A42">
        <v>635</v>
      </c>
      <c r="B42" s="1">
        <v>226</v>
      </c>
      <c r="C42" s="1"/>
    </row>
    <row r="43" spans="1:3" x14ac:dyDescent="0.2">
      <c r="A43">
        <v>636</v>
      </c>
      <c r="B43" s="1">
        <v>226</v>
      </c>
      <c r="C43" s="1"/>
    </row>
    <row r="44" spans="1:3" x14ac:dyDescent="0.2">
      <c r="A44">
        <v>637</v>
      </c>
      <c r="B44" s="1">
        <v>226</v>
      </c>
      <c r="C44" s="1"/>
    </row>
    <row r="45" spans="1:3" x14ac:dyDescent="0.2">
      <c r="A45">
        <v>638</v>
      </c>
      <c r="B45" s="1">
        <v>226</v>
      </c>
      <c r="C45" s="1"/>
    </row>
    <row r="46" spans="1:3" x14ac:dyDescent="0.2">
      <c r="A46">
        <v>639</v>
      </c>
      <c r="B46" s="1">
        <v>226</v>
      </c>
      <c r="C46" s="1"/>
    </row>
    <row r="47" spans="1:3" x14ac:dyDescent="0.2">
      <c r="A47">
        <v>640</v>
      </c>
      <c r="B47" s="1">
        <v>222</v>
      </c>
      <c r="C47" s="1"/>
    </row>
    <row r="48" spans="1:3" x14ac:dyDescent="0.2">
      <c r="A48">
        <v>641</v>
      </c>
      <c r="B48" s="1">
        <v>222</v>
      </c>
      <c r="C48" s="1"/>
    </row>
    <row r="49" spans="1:3" x14ac:dyDescent="0.2">
      <c r="A49">
        <v>642</v>
      </c>
      <c r="B49" s="1">
        <v>222</v>
      </c>
      <c r="C49" s="1"/>
    </row>
    <row r="50" spans="1:3" x14ac:dyDescent="0.2">
      <c r="A50">
        <v>643</v>
      </c>
      <c r="B50" s="1">
        <v>222</v>
      </c>
      <c r="C50" s="1"/>
    </row>
    <row r="51" spans="1:3" x14ac:dyDescent="0.2">
      <c r="A51">
        <v>644</v>
      </c>
      <c r="B51" s="1">
        <v>222</v>
      </c>
      <c r="C51" s="1"/>
    </row>
    <row r="52" spans="1:3" x14ac:dyDescent="0.2">
      <c r="A52">
        <v>645</v>
      </c>
      <c r="B52" s="1">
        <v>222</v>
      </c>
      <c r="C52" s="1"/>
    </row>
    <row r="53" spans="1:3" x14ac:dyDescent="0.2">
      <c r="A53">
        <v>646</v>
      </c>
      <c r="B53" s="1">
        <v>222</v>
      </c>
      <c r="C53" s="1"/>
    </row>
    <row r="54" spans="1:3" x14ac:dyDescent="0.2">
      <c r="A54">
        <v>647</v>
      </c>
      <c r="B54" s="1">
        <v>222</v>
      </c>
      <c r="C54" s="1"/>
    </row>
    <row r="55" spans="1:3" x14ac:dyDescent="0.2">
      <c r="A55">
        <v>648</v>
      </c>
      <c r="B55" s="1">
        <v>222</v>
      </c>
      <c r="C55" s="1"/>
    </row>
    <row r="56" spans="1:3" x14ac:dyDescent="0.2">
      <c r="A56">
        <v>649</v>
      </c>
      <c r="B56" s="1">
        <v>222</v>
      </c>
      <c r="C56" s="1"/>
    </row>
    <row r="57" spans="1:3" x14ac:dyDescent="0.2">
      <c r="A57">
        <v>650</v>
      </c>
      <c r="B57" s="1">
        <v>222</v>
      </c>
      <c r="C57" s="1"/>
    </row>
    <row r="58" spans="1:3" x14ac:dyDescent="0.2">
      <c r="A58">
        <v>651</v>
      </c>
      <c r="B58" s="1">
        <v>222</v>
      </c>
      <c r="C58" s="1"/>
    </row>
    <row r="59" spans="1:3" x14ac:dyDescent="0.2">
      <c r="A59">
        <v>652</v>
      </c>
      <c r="B59" s="1">
        <v>222</v>
      </c>
      <c r="C59" s="1"/>
    </row>
    <row r="60" spans="1:3" x14ac:dyDescent="0.2">
      <c r="A60">
        <v>653</v>
      </c>
      <c r="B60" s="1">
        <v>222</v>
      </c>
      <c r="C60" s="1"/>
    </row>
    <row r="61" spans="1:3" x14ac:dyDescent="0.2">
      <c r="A61">
        <v>654</v>
      </c>
      <c r="B61" s="1">
        <v>222</v>
      </c>
      <c r="C61" s="1"/>
    </row>
    <row r="62" spans="1:3" x14ac:dyDescent="0.2">
      <c r="A62">
        <v>655</v>
      </c>
      <c r="B62" s="1">
        <v>222</v>
      </c>
      <c r="C62" s="1"/>
    </row>
    <row r="63" spans="1:3" x14ac:dyDescent="0.2">
      <c r="A63">
        <v>656</v>
      </c>
      <c r="B63" s="1">
        <v>222</v>
      </c>
      <c r="C63" s="1"/>
    </row>
    <row r="64" spans="1:3" x14ac:dyDescent="0.2">
      <c r="A64">
        <v>657</v>
      </c>
      <c r="B64" s="1">
        <v>222</v>
      </c>
      <c r="C64" s="1"/>
    </row>
    <row r="65" spans="1:3" x14ac:dyDescent="0.2">
      <c r="A65">
        <v>658</v>
      </c>
      <c r="B65" s="1">
        <v>222</v>
      </c>
      <c r="C65" s="1"/>
    </row>
    <row r="66" spans="1:3" x14ac:dyDescent="0.2">
      <c r="A66">
        <v>659</v>
      </c>
      <c r="B66" s="1">
        <v>222</v>
      </c>
      <c r="C66" s="1"/>
    </row>
    <row r="67" spans="1:3" x14ac:dyDescent="0.2">
      <c r="A67">
        <v>660</v>
      </c>
      <c r="B67" s="1">
        <v>219</v>
      </c>
      <c r="C67" s="1"/>
    </row>
    <row r="68" spans="1:3" x14ac:dyDescent="0.2">
      <c r="A68">
        <v>661</v>
      </c>
      <c r="B68" s="1">
        <v>219</v>
      </c>
      <c r="C68" s="1"/>
    </row>
    <row r="69" spans="1:3" x14ac:dyDescent="0.2">
      <c r="A69">
        <v>662</v>
      </c>
      <c r="B69" s="1">
        <v>219</v>
      </c>
      <c r="C69" s="1"/>
    </row>
    <row r="70" spans="1:3" x14ac:dyDescent="0.2">
      <c r="A70">
        <v>663</v>
      </c>
      <c r="B70" s="1">
        <v>219</v>
      </c>
      <c r="C70" s="1"/>
    </row>
    <row r="71" spans="1:3" x14ac:dyDescent="0.2">
      <c r="A71">
        <v>664</v>
      </c>
      <c r="B71" s="1">
        <v>219</v>
      </c>
      <c r="C71" s="1"/>
    </row>
    <row r="72" spans="1:3" x14ac:dyDescent="0.2">
      <c r="A72">
        <v>665</v>
      </c>
      <c r="B72" s="1">
        <v>219</v>
      </c>
      <c r="C72" s="1"/>
    </row>
    <row r="73" spans="1:3" x14ac:dyDescent="0.2">
      <c r="A73">
        <v>666</v>
      </c>
      <c r="B73" s="1">
        <v>219</v>
      </c>
      <c r="C73" s="1"/>
    </row>
    <row r="74" spans="1:3" x14ac:dyDescent="0.2">
      <c r="A74">
        <v>667</v>
      </c>
      <c r="B74" s="1">
        <v>219</v>
      </c>
      <c r="C74" s="1"/>
    </row>
    <row r="75" spans="1:3" x14ac:dyDescent="0.2">
      <c r="A75">
        <v>668</v>
      </c>
      <c r="B75" s="1">
        <v>219</v>
      </c>
      <c r="C75" s="1"/>
    </row>
    <row r="76" spans="1:3" x14ac:dyDescent="0.2">
      <c r="A76">
        <v>669</v>
      </c>
      <c r="B76" s="1">
        <v>219</v>
      </c>
      <c r="C76" s="1"/>
    </row>
    <row r="77" spans="1:3" x14ac:dyDescent="0.2">
      <c r="A77">
        <v>670</v>
      </c>
      <c r="B77" s="1">
        <v>219</v>
      </c>
      <c r="C77" s="1"/>
    </row>
    <row r="78" spans="1:3" x14ac:dyDescent="0.2">
      <c r="A78">
        <v>671</v>
      </c>
      <c r="B78" s="1">
        <v>219</v>
      </c>
      <c r="C78" s="1"/>
    </row>
    <row r="79" spans="1:3" x14ac:dyDescent="0.2">
      <c r="A79">
        <v>672</v>
      </c>
      <c r="B79" s="1">
        <v>219</v>
      </c>
      <c r="C79" s="1"/>
    </row>
    <row r="80" spans="1:3" x14ac:dyDescent="0.2">
      <c r="A80">
        <v>673</v>
      </c>
      <c r="B80" s="1">
        <v>219</v>
      </c>
      <c r="C80" s="1"/>
    </row>
    <row r="81" spans="1:3" x14ac:dyDescent="0.2">
      <c r="A81">
        <v>674</v>
      </c>
      <c r="B81" s="1">
        <v>219</v>
      </c>
      <c r="C81" s="1"/>
    </row>
    <row r="82" spans="1:3" x14ac:dyDescent="0.2">
      <c r="A82">
        <v>675</v>
      </c>
      <c r="B82" s="1">
        <v>219</v>
      </c>
      <c r="C82" s="1"/>
    </row>
    <row r="83" spans="1:3" x14ac:dyDescent="0.2">
      <c r="A83">
        <v>676</v>
      </c>
      <c r="B83" s="1">
        <v>219</v>
      </c>
      <c r="C83" s="1"/>
    </row>
    <row r="84" spans="1:3" x14ac:dyDescent="0.2">
      <c r="A84">
        <v>677</v>
      </c>
      <c r="B84" s="1">
        <v>219</v>
      </c>
      <c r="C84" s="1"/>
    </row>
    <row r="85" spans="1:3" x14ac:dyDescent="0.2">
      <c r="A85">
        <v>678</v>
      </c>
      <c r="B85" s="1">
        <v>219</v>
      </c>
      <c r="C85" s="1"/>
    </row>
    <row r="86" spans="1:3" x14ac:dyDescent="0.2">
      <c r="A86">
        <v>679</v>
      </c>
      <c r="B86" s="1">
        <v>219</v>
      </c>
      <c r="C86" s="1"/>
    </row>
    <row r="87" spans="1:3" x14ac:dyDescent="0.2">
      <c r="A87">
        <v>680</v>
      </c>
      <c r="B87" s="1">
        <v>216</v>
      </c>
      <c r="C87" s="1"/>
    </row>
    <row r="88" spans="1:3" x14ac:dyDescent="0.2">
      <c r="A88">
        <v>681</v>
      </c>
      <c r="B88" s="1">
        <v>216</v>
      </c>
      <c r="C88" s="1"/>
    </row>
    <row r="89" spans="1:3" x14ac:dyDescent="0.2">
      <c r="A89">
        <v>682</v>
      </c>
      <c r="B89" s="1">
        <v>216</v>
      </c>
      <c r="C89" s="1"/>
    </row>
    <row r="90" spans="1:3" x14ac:dyDescent="0.2">
      <c r="A90">
        <v>683</v>
      </c>
      <c r="B90" s="1">
        <v>216</v>
      </c>
      <c r="C90" s="1"/>
    </row>
    <row r="91" spans="1:3" x14ac:dyDescent="0.2">
      <c r="A91">
        <v>684</v>
      </c>
      <c r="B91" s="1">
        <v>216</v>
      </c>
      <c r="C91" s="1"/>
    </row>
    <row r="92" spans="1:3" x14ac:dyDescent="0.2">
      <c r="A92">
        <v>685</v>
      </c>
      <c r="B92" s="1">
        <v>216</v>
      </c>
      <c r="C92" s="1"/>
    </row>
    <row r="93" spans="1:3" x14ac:dyDescent="0.2">
      <c r="A93">
        <v>686</v>
      </c>
      <c r="B93" s="1">
        <v>216</v>
      </c>
      <c r="C93" s="1"/>
    </row>
    <row r="94" spans="1:3" x14ac:dyDescent="0.2">
      <c r="A94">
        <v>687</v>
      </c>
      <c r="B94" s="1">
        <v>216</v>
      </c>
      <c r="C94" s="1"/>
    </row>
    <row r="95" spans="1:3" x14ac:dyDescent="0.2">
      <c r="A95">
        <v>688</v>
      </c>
      <c r="B95" s="1">
        <v>216</v>
      </c>
      <c r="C95" s="1"/>
    </row>
    <row r="96" spans="1:3" x14ac:dyDescent="0.2">
      <c r="A96">
        <v>689</v>
      </c>
      <c r="B96" s="1">
        <v>216</v>
      </c>
      <c r="C96" s="1"/>
    </row>
    <row r="97" spans="1:3" x14ac:dyDescent="0.2">
      <c r="A97">
        <v>690</v>
      </c>
      <c r="B97" s="1">
        <v>216</v>
      </c>
      <c r="C97" s="1"/>
    </row>
    <row r="98" spans="1:3" x14ac:dyDescent="0.2">
      <c r="A98">
        <v>691</v>
      </c>
      <c r="B98" s="1">
        <v>216</v>
      </c>
      <c r="C98" s="1"/>
    </row>
    <row r="99" spans="1:3" x14ac:dyDescent="0.2">
      <c r="A99">
        <v>692</v>
      </c>
      <c r="B99" s="1">
        <v>216</v>
      </c>
      <c r="C99" s="1"/>
    </row>
    <row r="100" spans="1:3" x14ac:dyDescent="0.2">
      <c r="A100">
        <v>693</v>
      </c>
      <c r="B100" s="1">
        <v>216</v>
      </c>
      <c r="C100" s="1"/>
    </row>
    <row r="101" spans="1:3" x14ac:dyDescent="0.2">
      <c r="A101">
        <v>694</v>
      </c>
      <c r="B101" s="1">
        <v>216</v>
      </c>
      <c r="C101" s="1"/>
    </row>
    <row r="102" spans="1:3" x14ac:dyDescent="0.2">
      <c r="A102">
        <v>695</v>
      </c>
      <c r="B102" s="1">
        <v>216</v>
      </c>
      <c r="C102" s="1"/>
    </row>
    <row r="103" spans="1:3" x14ac:dyDescent="0.2">
      <c r="A103">
        <v>696</v>
      </c>
      <c r="B103" s="1">
        <v>216</v>
      </c>
      <c r="C103" s="1"/>
    </row>
    <row r="104" spans="1:3" x14ac:dyDescent="0.2">
      <c r="A104">
        <v>697</v>
      </c>
      <c r="B104" s="1">
        <v>216</v>
      </c>
      <c r="C104" s="1"/>
    </row>
    <row r="105" spans="1:3" x14ac:dyDescent="0.2">
      <c r="A105">
        <v>698</v>
      </c>
      <c r="B105" s="1">
        <v>216</v>
      </c>
      <c r="C105" s="1"/>
    </row>
    <row r="106" spans="1:3" x14ac:dyDescent="0.2">
      <c r="A106">
        <v>699</v>
      </c>
      <c r="B106" s="1">
        <v>216</v>
      </c>
      <c r="C106" s="1"/>
    </row>
    <row r="107" spans="1:3" x14ac:dyDescent="0.2">
      <c r="A107">
        <v>700</v>
      </c>
      <c r="B107" s="1">
        <v>214</v>
      </c>
      <c r="C107" s="1"/>
    </row>
    <row r="108" spans="1:3" x14ac:dyDescent="0.2">
      <c r="A108">
        <v>701</v>
      </c>
      <c r="B108" s="1">
        <v>214</v>
      </c>
      <c r="C108" s="1"/>
    </row>
    <row r="109" spans="1:3" x14ac:dyDescent="0.2">
      <c r="A109">
        <v>702</v>
      </c>
      <c r="B109" s="1">
        <v>214</v>
      </c>
      <c r="C109" s="1"/>
    </row>
    <row r="110" spans="1:3" x14ac:dyDescent="0.2">
      <c r="A110">
        <v>703</v>
      </c>
      <c r="B110" s="1">
        <v>214</v>
      </c>
      <c r="C110" s="1"/>
    </row>
    <row r="111" spans="1:3" x14ac:dyDescent="0.2">
      <c r="A111">
        <v>704</v>
      </c>
      <c r="B111" s="1">
        <v>214</v>
      </c>
      <c r="C111" s="1"/>
    </row>
    <row r="112" spans="1:3" x14ac:dyDescent="0.2">
      <c r="A112">
        <v>705</v>
      </c>
      <c r="B112" s="1">
        <v>214</v>
      </c>
      <c r="C112" s="1"/>
    </row>
    <row r="113" spans="1:3" x14ac:dyDescent="0.2">
      <c r="A113">
        <v>706</v>
      </c>
      <c r="B113" s="1">
        <v>214</v>
      </c>
      <c r="C113" s="1"/>
    </row>
    <row r="114" spans="1:3" x14ac:dyDescent="0.2">
      <c r="A114">
        <v>707</v>
      </c>
      <c r="B114" s="1">
        <v>214</v>
      </c>
      <c r="C114" s="1"/>
    </row>
    <row r="115" spans="1:3" x14ac:dyDescent="0.2">
      <c r="A115">
        <v>708</v>
      </c>
      <c r="B115" s="1">
        <v>214</v>
      </c>
      <c r="C115" s="1"/>
    </row>
    <row r="116" spans="1:3" x14ac:dyDescent="0.2">
      <c r="A116">
        <v>709</v>
      </c>
      <c r="B116" s="1">
        <v>214</v>
      </c>
      <c r="C116" s="1"/>
    </row>
    <row r="117" spans="1:3" x14ac:dyDescent="0.2">
      <c r="A117">
        <v>710</v>
      </c>
      <c r="B117" s="2">
        <v>214</v>
      </c>
      <c r="C117" s="1"/>
    </row>
    <row r="118" spans="1:3" x14ac:dyDescent="0.2">
      <c r="A118">
        <v>711</v>
      </c>
      <c r="B118" s="2">
        <v>214</v>
      </c>
      <c r="C118" s="1"/>
    </row>
    <row r="119" spans="1:3" x14ac:dyDescent="0.2">
      <c r="A119">
        <v>712</v>
      </c>
      <c r="B119" s="1">
        <v>214</v>
      </c>
      <c r="C119" s="1"/>
    </row>
    <row r="120" spans="1:3" x14ac:dyDescent="0.2">
      <c r="A120">
        <v>713</v>
      </c>
      <c r="B120" s="1">
        <v>214</v>
      </c>
      <c r="C120" s="1"/>
    </row>
    <row r="121" spans="1:3" x14ac:dyDescent="0.2">
      <c r="A121">
        <v>714</v>
      </c>
      <c r="B121" s="1">
        <v>214</v>
      </c>
      <c r="C121" s="1"/>
    </row>
    <row r="122" spans="1:3" x14ac:dyDescent="0.2">
      <c r="A122">
        <v>715</v>
      </c>
      <c r="B122" s="1">
        <v>214</v>
      </c>
      <c r="C122" s="1"/>
    </row>
    <row r="123" spans="1:3" x14ac:dyDescent="0.2">
      <c r="A123">
        <v>716</v>
      </c>
      <c r="B123" s="1">
        <v>214</v>
      </c>
      <c r="C123" s="1"/>
    </row>
    <row r="124" spans="1:3" x14ac:dyDescent="0.2">
      <c r="A124">
        <v>717</v>
      </c>
      <c r="B124" s="1">
        <v>214</v>
      </c>
      <c r="C124" s="1"/>
    </row>
    <row r="125" spans="1:3" x14ac:dyDescent="0.2">
      <c r="A125">
        <v>718</v>
      </c>
      <c r="B125" s="1">
        <v>214</v>
      </c>
      <c r="C125" s="1"/>
    </row>
    <row r="126" spans="1:3" x14ac:dyDescent="0.2">
      <c r="A126">
        <v>719</v>
      </c>
      <c r="B126" s="1">
        <v>214</v>
      </c>
      <c r="C126" s="1"/>
    </row>
    <row r="127" spans="1:3" x14ac:dyDescent="0.2">
      <c r="A127">
        <v>720</v>
      </c>
      <c r="B127" s="1">
        <v>212</v>
      </c>
      <c r="C127" s="1"/>
    </row>
    <row r="128" spans="1:3" x14ac:dyDescent="0.2">
      <c r="A128">
        <v>721</v>
      </c>
      <c r="B128" s="1">
        <v>212</v>
      </c>
      <c r="C128" s="1"/>
    </row>
    <row r="129" spans="1:3" x14ac:dyDescent="0.2">
      <c r="A129">
        <v>722</v>
      </c>
      <c r="B129" s="1">
        <v>212</v>
      </c>
      <c r="C129" s="1"/>
    </row>
    <row r="130" spans="1:3" x14ac:dyDescent="0.2">
      <c r="A130">
        <v>723</v>
      </c>
      <c r="B130" s="1">
        <v>212</v>
      </c>
      <c r="C130" s="1"/>
    </row>
    <row r="131" spans="1:3" x14ac:dyDescent="0.2">
      <c r="A131">
        <v>724</v>
      </c>
      <c r="B131" s="1">
        <v>212</v>
      </c>
      <c r="C131" s="1"/>
    </row>
    <row r="132" spans="1:3" x14ac:dyDescent="0.2">
      <c r="A132">
        <v>725</v>
      </c>
      <c r="B132" s="1">
        <v>212</v>
      </c>
      <c r="C132" s="1"/>
    </row>
    <row r="133" spans="1:3" x14ac:dyDescent="0.2">
      <c r="A133">
        <v>726</v>
      </c>
      <c r="B133" s="1">
        <v>212</v>
      </c>
      <c r="C133" s="1"/>
    </row>
    <row r="134" spans="1:3" x14ac:dyDescent="0.2">
      <c r="A134">
        <v>727</v>
      </c>
      <c r="B134" s="1">
        <v>212</v>
      </c>
      <c r="C134" s="1"/>
    </row>
    <row r="135" spans="1:3" x14ac:dyDescent="0.2">
      <c r="A135">
        <v>728</v>
      </c>
      <c r="B135" s="1">
        <v>212</v>
      </c>
      <c r="C135" s="1"/>
    </row>
    <row r="136" spans="1:3" x14ac:dyDescent="0.2">
      <c r="A136">
        <v>729</v>
      </c>
      <c r="B136" s="1">
        <v>212</v>
      </c>
      <c r="C136" s="1"/>
    </row>
    <row r="137" spans="1:3" x14ac:dyDescent="0.2">
      <c r="A137">
        <v>730</v>
      </c>
      <c r="B137" s="1">
        <v>212</v>
      </c>
      <c r="C137" s="1"/>
    </row>
    <row r="138" spans="1:3" x14ac:dyDescent="0.2">
      <c r="A138">
        <v>731</v>
      </c>
      <c r="B138" s="1">
        <v>212</v>
      </c>
      <c r="C138" s="1"/>
    </row>
    <row r="139" spans="1:3" x14ac:dyDescent="0.2">
      <c r="A139">
        <v>732</v>
      </c>
      <c r="B139" s="1">
        <v>212</v>
      </c>
      <c r="C139" s="1"/>
    </row>
    <row r="140" spans="1:3" x14ac:dyDescent="0.2">
      <c r="A140">
        <v>733</v>
      </c>
      <c r="B140" s="1">
        <v>212</v>
      </c>
      <c r="C140" s="1"/>
    </row>
    <row r="141" spans="1:3" x14ac:dyDescent="0.2">
      <c r="A141">
        <v>734</v>
      </c>
      <c r="B141" s="1">
        <v>212</v>
      </c>
      <c r="C141" s="1"/>
    </row>
    <row r="142" spans="1:3" x14ac:dyDescent="0.2">
      <c r="A142">
        <v>735</v>
      </c>
      <c r="B142" s="1">
        <v>212</v>
      </c>
      <c r="C142" s="1"/>
    </row>
    <row r="143" spans="1:3" x14ac:dyDescent="0.2">
      <c r="A143">
        <v>736</v>
      </c>
      <c r="B143" s="1">
        <v>212</v>
      </c>
      <c r="C143" s="1"/>
    </row>
    <row r="144" spans="1:3" x14ac:dyDescent="0.2">
      <c r="A144">
        <v>737</v>
      </c>
      <c r="B144" s="1">
        <v>212</v>
      </c>
      <c r="C144" s="1"/>
    </row>
    <row r="145" spans="1:2" x14ac:dyDescent="0.2">
      <c r="A145">
        <v>738</v>
      </c>
      <c r="B145" s="1">
        <v>212</v>
      </c>
    </row>
    <row r="146" spans="1:2" x14ac:dyDescent="0.2">
      <c r="A146">
        <v>739</v>
      </c>
      <c r="B146" s="1">
        <v>212</v>
      </c>
    </row>
    <row r="147" spans="1:2" x14ac:dyDescent="0.2">
      <c r="A147">
        <v>740</v>
      </c>
      <c r="B147" s="1">
        <v>210</v>
      </c>
    </row>
    <row r="148" spans="1:2" x14ac:dyDescent="0.2">
      <c r="A148">
        <v>741</v>
      </c>
      <c r="B148" s="1">
        <v>210</v>
      </c>
    </row>
    <row r="149" spans="1:2" x14ac:dyDescent="0.2">
      <c r="A149">
        <v>742</v>
      </c>
      <c r="B149" s="1">
        <v>210</v>
      </c>
    </row>
    <row r="150" spans="1:2" x14ac:dyDescent="0.2">
      <c r="A150">
        <v>743</v>
      </c>
      <c r="B150" s="1">
        <v>210</v>
      </c>
    </row>
    <row r="151" spans="1:2" x14ac:dyDescent="0.2">
      <c r="A151">
        <v>744</v>
      </c>
      <c r="B151" s="1">
        <v>210</v>
      </c>
    </row>
    <row r="152" spans="1:2" x14ac:dyDescent="0.2">
      <c r="A152">
        <v>745</v>
      </c>
      <c r="B152" s="1">
        <v>210</v>
      </c>
    </row>
    <row r="153" spans="1:2" x14ac:dyDescent="0.2">
      <c r="A153">
        <v>746</v>
      </c>
      <c r="B153" s="1">
        <v>210</v>
      </c>
    </row>
    <row r="154" spans="1:2" x14ac:dyDescent="0.2">
      <c r="A154">
        <v>747</v>
      </c>
      <c r="B154" s="1">
        <v>210</v>
      </c>
    </row>
    <row r="155" spans="1:2" x14ac:dyDescent="0.2">
      <c r="A155">
        <v>748</v>
      </c>
      <c r="B155" s="1">
        <v>210</v>
      </c>
    </row>
    <row r="156" spans="1:2" x14ac:dyDescent="0.2">
      <c r="A156">
        <v>749</v>
      </c>
      <c r="B156" s="1">
        <v>210</v>
      </c>
    </row>
    <row r="157" spans="1:2" x14ac:dyDescent="0.2">
      <c r="A157">
        <v>750</v>
      </c>
      <c r="B157" s="1">
        <v>210</v>
      </c>
    </row>
    <row r="158" spans="1:2" x14ac:dyDescent="0.2">
      <c r="A158">
        <v>751</v>
      </c>
      <c r="B158" s="1">
        <v>210</v>
      </c>
    </row>
    <row r="159" spans="1:2" x14ac:dyDescent="0.2">
      <c r="A159">
        <v>752</v>
      </c>
      <c r="B159" s="1">
        <v>210</v>
      </c>
    </row>
    <row r="160" spans="1:2" x14ac:dyDescent="0.2">
      <c r="A160">
        <v>753</v>
      </c>
      <c r="B160" s="1">
        <v>210</v>
      </c>
    </row>
    <row r="161" spans="1:2" x14ac:dyDescent="0.2">
      <c r="A161">
        <v>754</v>
      </c>
      <c r="B161" s="1">
        <v>210</v>
      </c>
    </row>
    <row r="162" spans="1:2" x14ac:dyDescent="0.2">
      <c r="A162">
        <v>755</v>
      </c>
      <c r="B162" s="1">
        <v>210</v>
      </c>
    </row>
    <row r="163" spans="1:2" x14ac:dyDescent="0.2">
      <c r="A163">
        <v>756</v>
      </c>
      <c r="B163" s="1">
        <v>210</v>
      </c>
    </row>
    <row r="164" spans="1:2" x14ac:dyDescent="0.2">
      <c r="A164">
        <v>757</v>
      </c>
      <c r="B164" s="1">
        <v>210</v>
      </c>
    </row>
    <row r="165" spans="1:2" x14ac:dyDescent="0.2">
      <c r="A165">
        <v>758</v>
      </c>
      <c r="B165" s="1">
        <v>210</v>
      </c>
    </row>
    <row r="166" spans="1:2" x14ac:dyDescent="0.2">
      <c r="A166">
        <v>759</v>
      </c>
      <c r="B166" s="1">
        <v>210</v>
      </c>
    </row>
    <row r="167" spans="1:2" x14ac:dyDescent="0.2">
      <c r="A167">
        <v>760</v>
      </c>
      <c r="B167" s="1">
        <v>209</v>
      </c>
    </row>
    <row r="168" spans="1:2" x14ac:dyDescent="0.2">
      <c r="A168">
        <v>761</v>
      </c>
      <c r="B168" s="1">
        <v>209</v>
      </c>
    </row>
    <row r="169" spans="1:2" x14ac:dyDescent="0.2">
      <c r="A169">
        <v>762</v>
      </c>
      <c r="B169" s="1">
        <v>209</v>
      </c>
    </row>
    <row r="170" spans="1:2" x14ac:dyDescent="0.2">
      <c r="A170">
        <v>763</v>
      </c>
      <c r="B170" s="1">
        <v>209</v>
      </c>
    </row>
    <row r="171" spans="1:2" x14ac:dyDescent="0.2">
      <c r="A171">
        <v>764</v>
      </c>
      <c r="B171" s="1">
        <v>209</v>
      </c>
    </row>
    <row r="172" spans="1:2" x14ac:dyDescent="0.2">
      <c r="A172">
        <v>765</v>
      </c>
      <c r="B172" s="1">
        <v>209</v>
      </c>
    </row>
    <row r="173" spans="1:2" x14ac:dyDescent="0.2">
      <c r="A173">
        <v>766</v>
      </c>
      <c r="B173" s="1">
        <v>209</v>
      </c>
    </row>
    <row r="174" spans="1:2" x14ac:dyDescent="0.2">
      <c r="A174">
        <v>767</v>
      </c>
      <c r="B174" s="1">
        <v>209</v>
      </c>
    </row>
    <row r="175" spans="1:2" x14ac:dyDescent="0.2">
      <c r="A175">
        <v>768</v>
      </c>
      <c r="B175" s="1">
        <v>209</v>
      </c>
    </row>
    <row r="176" spans="1:2" x14ac:dyDescent="0.2">
      <c r="A176">
        <v>769</v>
      </c>
      <c r="B176" s="1">
        <v>209</v>
      </c>
    </row>
    <row r="177" spans="1:2" x14ac:dyDescent="0.2">
      <c r="A177">
        <v>770</v>
      </c>
      <c r="B177" s="1">
        <v>209</v>
      </c>
    </row>
    <row r="178" spans="1:2" x14ac:dyDescent="0.2">
      <c r="A178">
        <v>771</v>
      </c>
      <c r="B178" s="1">
        <v>209</v>
      </c>
    </row>
    <row r="179" spans="1:2" x14ac:dyDescent="0.2">
      <c r="A179">
        <v>772</v>
      </c>
      <c r="B179" s="1">
        <v>209</v>
      </c>
    </row>
    <row r="180" spans="1:2" x14ac:dyDescent="0.2">
      <c r="A180">
        <v>773</v>
      </c>
      <c r="B180" s="1">
        <v>209</v>
      </c>
    </row>
    <row r="181" spans="1:2" x14ac:dyDescent="0.2">
      <c r="A181">
        <v>774</v>
      </c>
      <c r="B181" s="1">
        <v>209</v>
      </c>
    </row>
    <row r="182" spans="1:2" x14ac:dyDescent="0.2">
      <c r="A182">
        <v>775</v>
      </c>
      <c r="B182" s="1">
        <v>209</v>
      </c>
    </row>
    <row r="183" spans="1:2" x14ac:dyDescent="0.2">
      <c r="A183">
        <v>776</v>
      </c>
      <c r="B183" s="1">
        <v>209</v>
      </c>
    </row>
    <row r="184" spans="1:2" x14ac:dyDescent="0.2">
      <c r="A184">
        <v>777</v>
      </c>
      <c r="B184" s="1">
        <v>209</v>
      </c>
    </row>
    <row r="185" spans="1:2" x14ac:dyDescent="0.2">
      <c r="A185">
        <v>778</v>
      </c>
      <c r="B185" s="1">
        <v>209</v>
      </c>
    </row>
    <row r="186" spans="1:2" x14ac:dyDescent="0.2">
      <c r="A186">
        <v>779</v>
      </c>
      <c r="B186" s="1">
        <v>209</v>
      </c>
    </row>
    <row r="187" spans="1:2" x14ac:dyDescent="0.2">
      <c r="A187">
        <v>780</v>
      </c>
      <c r="B187" s="1">
        <v>207</v>
      </c>
    </row>
    <row r="188" spans="1:2" x14ac:dyDescent="0.2">
      <c r="A188">
        <v>781</v>
      </c>
      <c r="B188" s="1">
        <v>207</v>
      </c>
    </row>
    <row r="189" spans="1:2" x14ac:dyDescent="0.2">
      <c r="A189">
        <v>782</v>
      </c>
      <c r="B189" s="1">
        <v>207</v>
      </c>
    </row>
    <row r="190" spans="1:2" x14ac:dyDescent="0.2">
      <c r="A190">
        <v>783</v>
      </c>
      <c r="B190" s="1">
        <v>207</v>
      </c>
    </row>
    <row r="191" spans="1:2" x14ac:dyDescent="0.2">
      <c r="A191">
        <v>784</v>
      </c>
      <c r="B191" s="1">
        <v>207</v>
      </c>
    </row>
    <row r="192" spans="1:2" x14ac:dyDescent="0.2">
      <c r="A192">
        <v>785</v>
      </c>
      <c r="B192" s="1">
        <v>207</v>
      </c>
    </row>
    <row r="193" spans="1:2" x14ac:dyDescent="0.2">
      <c r="A193">
        <v>786</v>
      </c>
      <c r="B193" s="1">
        <v>207</v>
      </c>
    </row>
    <row r="194" spans="1:2" x14ac:dyDescent="0.2">
      <c r="A194">
        <v>787</v>
      </c>
      <c r="B194" s="1">
        <v>207</v>
      </c>
    </row>
    <row r="195" spans="1:2" x14ac:dyDescent="0.2">
      <c r="A195">
        <v>788</v>
      </c>
      <c r="B195" s="1">
        <v>207</v>
      </c>
    </row>
    <row r="196" spans="1:2" x14ac:dyDescent="0.2">
      <c r="A196">
        <v>789</v>
      </c>
      <c r="B196" s="1">
        <v>207</v>
      </c>
    </row>
    <row r="197" spans="1:2" x14ac:dyDescent="0.2">
      <c r="A197">
        <v>790</v>
      </c>
      <c r="B197" s="1">
        <v>207</v>
      </c>
    </row>
    <row r="198" spans="1:2" x14ac:dyDescent="0.2">
      <c r="A198">
        <v>791</v>
      </c>
      <c r="B198" s="1">
        <v>207</v>
      </c>
    </row>
    <row r="199" spans="1:2" x14ac:dyDescent="0.2">
      <c r="A199">
        <v>792</v>
      </c>
      <c r="B199" s="1">
        <v>207</v>
      </c>
    </row>
    <row r="200" spans="1:2" x14ac:dyDescent="0.2">
      <c r="A200">
        <v>793</v>
      </c>
      <c r="B200" s="1">
        <v>207</v>
      </c>
    </row>
    <row r="201" spans="1:2" x14ac:dyDescent="0.2">
      <c r="A201">
        <v>794</v>
      </c>
      <c r="B201" s="1">
        <v>207</v>
      </c>
    </row>
    <row r="202" spans="1:2" x14ac:dyDescent="0.2">
      <c r="A202">
        <v>795</v>
      </c>
      <c r="B202" s="1">
        <v>207</v>
      </c>
    </row>
    <row r="203" spans="1:2" x14ac:dyDescent="0.2">
      <c r="A203">
        <v>796</v>
      </c>
      <c r="B203" s="1">
        <v>207</v>
      </c>
    </row>
    <row r="204" spans="1:2" x14ac:dyDescent="0.2">
      <c r="A204">
        <v>797</v>
      </c>
      <c r="B204" s="1">
        <v>207</v>
      </c>
    </row>
    <row r="205" spans="1:2" x14ac:dyDescent="0.2">
      <c r="A205">
        <v>798</v>
      </c>
      <c r="B205" s="1">
        <v>207</v>
      </c>
    </row>
    <row r="206" spans="1:2" x14ac:dyDescent="0.2">
      <c r="A206">
        <v>799</v>
      </c>
      <c r="B206" s="1">
        <v>207</v>
      </c>
    </row>
    <row r="207" spans="1:2" x14ac:dyDescent="0.2">
      <c r="A207">
        <v>800</v>
      </c>
      <c r="B207" s="1">
        <v>206</v>
      </c>
    </row>
    <row r="208" spans="1:2" x14ac:dyDescent="0.2">
      <c r="A208">
        <v>801</v>
      </c>
      <c r="B208" s="1">
        <v>206</v>
      </c>
    </row>
    <row r="209" spans="1:2" x14ac:dyDescent="0.2">
      <c r="A209">
        <v>802</v>
      </c>
      <c r="B209" s="1">
        <v>206</v>
      </c>
    </row>
    <row r="210" spans="1:2" x14ac:dyDescent="0.2">
      <c r="A210">
        <v>803</v>
      </c>
      <c r="B210" s="1">
        <v>206</v>
      </c>
    </row>
    <row r="211" spans="1:2" x14ac:dyDescent="0.2">
      <c r="A211">
        <v>804</v>
      </c>
      <c r="B211" s="1">
        <v>206</v>
      </c>
    </row>
    <row r="212" spans="1:2" x14ac:dyDescent="0.2">
      <c r="A212">
        <v>805</v>
      </c>
      <c r="B212" s="1">
        <v>206</v>
      </c>
    </row>
    <row r="213" spans="1:2" x14ac:dyDescent="0.2">
      <c r="A213">
        <v>806</v>
      </c>
      <c r="B213" s="1">
        <v>206</v>
      </c>
    </row>
    <row r="214" spans="1:2" x14ac:dyDescent="0.2">
      <c r="A214">
        <v>807</v>
      </c>
      <c r="B214" s="1">
        <v>206</v>
      </c>
    </row>
    <row r="215" spans="1:2" x14ac:dyDescent="0.2">
      <c r="A215">
        <v>808</v>
      </c>
      <c r="B215" s="1">
        <v>206</v>
      </c>
    </row>
    <row r="216" spans="1:2" x14ac:dyDescent="0.2">
      <c r="A216">
        <v>809</v>
      </c>
      <c r="B216" s="1">
        <v>206</v>
      </c>
    </row>
    <row r="217" spans="1:2" x14ac:dyDescent="0.2">
      <c r="A217">
        <v>810</v>
      </c>
      <c r="B217" s="1">
        <v>206</v>
      </c>
    </row>
    <row r="218" spans="1:2" x14ac:dyDescent="0.2">
      <c r="A218">
        <v>811</v>
      </c>
      <c r="B218" s="1">
        <v>206</v>
      </c>
    </row>
    <row r="219" spans="1:2" x14ac:dyDescent="0.2">
      <c r="A219">
        <v>812</v>
      </c>
      <c r="B219" s="1">
        <v>206</v>
      </c>
    </row>
    <row r="220" spans="1:2" x14ac:dyDescent="0.2">
      <c r="A220">
        <v>813</v>
      </c>
      <c r="B220" s="1">
        <v>206</v>
      </c>
    </row>
    <row r="221" spans="1:2" x14ac:dyDescent="0.2">
      <c r="A221">
        <v>814</v>
      </c>
      <c r="B221" s="1">
        <v>206</v>
      </c>
    </row>
    <row r="222" spans="1:2" x14ac:dyDescent="0.2">
      <c r="A222">
        <v>815</v>
      </c>
      <c r="B222" s="1">
        <v>206</v>
      </c>
    </row>
    <row r="223" spans="1:2" x14ac:dyDescent="0.2">
      <c r="A223">
        <v>816</v>
      </c>
      <c r="B223" s="1">
        <v>206</v>
      </c>
    </row>
    <row r="224" spans="1:2" x14ac:dyDescent="0.2">
      <c r="A224">
        <v>817</v>
      </c>
      <c r="B224" s="1">
        <v>206</v>
      </c>
    </row>
    <row r="225" spans="1:2" x14ac:dyDescent="0.2">
      <c r="A225">
        <v>818</v>
      </c>
      <c r="B225" s="1">
        <v>206</v>
      </c>
    </row>
    <row r="226" spans="1:2" x14ac:dyDescent="0.2">
      <c r="A226">
        <v>819</v>
      </c>
      <c r="B226" s="1">
        <v>206</v>
      </c>
    </row>
    <row r="227" spans="1:2" x14ac:dyDescent="0.2">
      <c r="A227">
        <v>820</v>
      </c>
      <c r="B227" s="1">
        <v>205</v>
      </c>
    </row>
    <row r="228" spans="1:2" x14ac:dyDescent="0.2">
      <c r="A228">
        <v>821</v>
      </c>
      <c r="B228" s="1">
        <v>205</v>
      </c>
    </row>
    <row r="229" spans="1:2" x14ac:dyDescent="0.2">
      <c r="A229">
        <v>822</v>
      </c>
      <c r="B229" s="1">
        <v>205</v>
      </c>
    </row>
    <row r="230" spans="1:2" x14ac:dyDescent="0.2">
      <c r="A230">
        <v>823</v>
      </c>
      <c r="B230" s="1">
        <v>205</v>
      </c>
    </row>
    <row r="231" spans="1:2" x14ac:dyDescent="0.2">
      <c r="A231">
        <v>824</v>
      </c>
      <c r="B231" s="1">
        <v>205</v>
      </c>
    </row>
    <row r="232" spans="1:2" x14ac:dyDescent="0.2">
      <c r="A232">
        <v>825</v>
      </c>
      <c r="B232" s="1">
        <v>205</v>
      </c>
    </row>
    <row r="233" spans="1:2" x14ac:dyDescent="0.2">
      <c r="A233">
        <v>826</v>
      </c>
      <c r="B233" s="1">
        <v>205</v>
      </c>
    </row>
    <row r="234" spans="1:2" x14ac:dyDescent="0.2">
      <c r="A234">
        <v>827</v>
      </c>
      <c r="B234" s="1">
        <v>205</v>
      </c>
    </row>
    <row r="235" spans="1:2" x14ac:dyDescent="0.2">
      <c r="A235">
        <v>828</v>
      </c>
      <c r="B235" s="1">
        <v>205</v>
      </c>
    </row>
    <row r="236" spans="1:2" x14ac:dyDescent="0.2">
      <c r="A236">
        <v>829</v>
      </c>
      <c r="B236" s="1">
        <v>205</v>
      </c>
    </row>
    <row r="237" spans="1:2" x14ac:dyDescent="0.2">
      <c r="A237">
        <v>830</v>
      </c>
      <c r="B237" s="1">
        <v>205</v>
      </c>
    </row>
    <row r="238" spans="1:2" x14ac:dyDescent="0.2">
      <c r="A238">
        <v>831</v>
      </c>
      <c r="B238" s="1">
        <v>205</v>
      </c>
    </row>
    <row r="239" spans="1:2" x14ac:dyDescent="0.2">
      <c r="A239">
        <v>832</v>
      </c>
      <c r="B239" s="1">
        <v>205</v>
      </c>
    </row>
    <row r="240" spans="1:2" x14ac:dyDescent="0.2">
      <c r="A240">
        <v>833</v>
      </c>
      <c r="B240" s="1">
        <v>205</v>
      </c>
    </row>
    <row r="241" spans="1:2" x14ac:dyDescent="0.2">
      <c r="A241">
        <v>834</v>
      </c>
      <c r="B241" s="1">
        <v>205</v>
      </c>
    </row>
    <row r="242" spans="1:2" x14ac:dyDescent="0.2">
      <c r="A242">
        <v>835</v>
      </c>
      <c r="B242" s="1">
        <v>205</v>
      </c>
    </row>
    <row r="243" spans="1:2" x14ac:dyDescent="0.2">
      <c r="A243">
        <v>836</v>
      </c>
      <c r="B243" s="1">
        <v>205</v>
      </c>
    </row>
    <row r="244" spans="1:2" x14ac:dyDescent="0.2">
      <c r="A244">
        <v>837</v>
      </c>
      <c r="B244" s="1">
        <v>205</v>
      </c>
    </row>
    <row r="245" spans="1:2" x14ac:dyDescent="0.2">
      <c r="A245">
        <v>838</v>
      </c>
      <c r="B245" s="1">
        <v>205</v>
      </c>
    </row>
    <row r="246" spans="1:2" x14ac:dyDescent="0.2">
      <c r="A246">
        <v>839</v>
      </c>
      <c r="B246" s="1">
        <v>205</v>
      </c>
    </row>
    <row r="247" spans="1:2" x14ac:dyDescent="0.2">
      <c r="A247">
        <v>840</v>
      </c>
      <c r="B247" s="1">
        <v>204</v>
      </c>
    </row>
    <row r="248" spans="1:2" x14ac:dyDescent="0.2">
      <c r="A248">
        <v>841</v>
      </c>
      <c r="B248" s="1">
        <v>204</v>
      </c>
    </row>
    <row r="249" spans="1:2" x14ac:dyDescent="0.2">
      <c r="A249">
        <v>842</v>
      </c>
      <c r="B249" s="1">
        <v>204</v>
      </c>
    </row>
    <row r="250" spans="1:2" x14ac:dyDescent="0.2">
      <c r="A250">
        <v>843</v>
      </c>
      <c r="B250" s="1">
        <v>204</v>
      </c>
    </row>
    <row r="251" spans="1:2" x14ac:dyDescent="0.2">
      <c r="A251">
        <v>844</v>
      </c>
      <c r="B251" s="1">
        <v>204</v>
      </c>
    </row>
    <row r="252" spans="1:2" x14ac:dyDescent="0.2">
      <c r="A252">
        <v>845</v>
      </c>
      <c r="B252" s="1">
        <v>204</v>
      </c>
    </row>
    <row r="253" spans="1:2" x14ac:dyDescent="0.2">
      <c r="A253">
        <v>846</v>
      </c>
      <c r="B253" s="1">
        <v>204</v>
      </c>
    </row>
    <row r="254" spans="1:2" x14ac:dyDescent="0.2">
      <c r="A254">
        <v>847</v>
      </c>
      <c r="B254" s="1">
        <v>204</v>
      </c>
    </row>
    <row r="255" spans="1:2" x14ac:dyDescent="0.2">
      <c r="A255">
        <v>848</v>
      </c>
      <c r="B255" s="1">
        <v>204</v>
      </c>
    </row>
    <row r="256" spans="1:2" x14ac:dyDescent="0.2">
      <c r="A256">
        <v>849</v>
      </c>
      <c r="B256" s="1">
        <v>204</v>
      </c>
    </row>
    <row r="257" spans="1:2" x14ac:dyDescent="0.2">
      <c r="A257">
        <v>850</v>
      </c>
      <c r="B257" s="1">
        <v>204</v>
      </c>
    </row>
    <row r="258" spans="1:2" x14ac:dyDescent="0.2">
      <c r="A258">
        <v>851</v>
      </c>
      <c r="B258" s="1">
        <v>204</v>
      </c>
    </row>
    <row r="259" spans="1:2" x14ac:dyDescent="0.2">
      <c r="A259">
        <v>852</v>
      </c>
      <c r="B259" s="1">
        <v>204</v>
      </c>
    </row>
    <row r="260" spans="1:2" x14ac:dyDescent="0.2">
      <c r="A260">
        <v>853</v>
      </c>
      <c r="B260" s="1">
        <v>204</v>
      </c>
    </row>
    <row r="261" spans="1:2" x14ac:dyDescent="0.2">
      <c r="A261">
        <v>854</v>
      </c>
      <c r="B261" s="1">
        <v>204</v>
      </c>
    </row>
    <row r="262" spans="1:2" x14ac:dyDescent="0.2">
      <c r="A262">
        <v>855</v>
      </c>
      <c r="B262" s="1">
        <v>204</v>
      </c>
    </row>
    <row r="263" spans="1:2" x14ac:dyDescent="0.2">
      <c r="A263">
        <v>856</v>
      </c>
      <c r="B263" s="1">
        <v>204</v>
      </c>
    </row>
    <row r="264" spans="1:2" x14ac:dyDescent="0.2">
      <c r="A264">
        <v>857</v>
      </c>
      <c r="B264" s="1">
        <v>204</v>
      </c>
    </row>
    <row r="265" spans="1:2" x14ac:dyDescent="0.2">
      <c r="A265">
        <v>858</v>
      </c>
      <c r="B265" s="1">
        <v>204</v>
      </c>
    </row>
    <row r="266" spans="1:2" x14ac:dyDescent="0.2">
      <c r="A266">
        <v>859</v>
      </c>
      <c r="B266" s="1">
        <v>204</v>
      </c>
    </row>
    <row r="267" spans="1:2" x14ac:dyDescent="0.2">
      <c r="A267">
        <v>860</v>
      </c>
      <c r="B267" s="1">
        <v>202</v>
      </c>
    </row>
    <row r="268" spans="1:2" x14ac:dyDescent="0.2">
      <c r="A268">
        <v>861</v>
      </c>
      <c r="B268" s="1">
        <v>202</v>
      </c>
    </row>
    <row r="269" spans="1:2" x14ac:dyDescent="0.2">
      <c r="A269">
        <v>862</v>
      </c>
      <c r="B269" s="1">
        <v>202</v>
      </c>
    </row>
    <row r="270" spans="1:2" x14ac:dyDescent="0.2">
      <c r="A270">
        <v>863</v>
      </c>
      <c r="B270" s="1">
        <v>202</v>
      </c>
    </row>
    <row r="271" spans="1:2" x14ac:dyDescent="0.2">
      <c r="A271">
        <v>864</v>
      </c>
      <c r="B271" s="1">
        <v>202</v>
      </c>
    </row>
    <row r="272" spans="1:2" x14ac:dyDescent="0.2">
      <c r="A272">
        <v>865</v>
      </c>
      <c r="B272" s="1">
        <v>202</v>
      </c>
    </row>
    <row r="273" spans="1:2" x14ac:dyDescent="0.2">
      <c r="A273">
        <v>866</v>
      </c>
      <c r="B273" s="1">
        <v>202</v>
      </c>
    </row>
    <row r="274" spans="1:2" x14ac:dyDescent="0.2">
      <c r="A274">
        <v>867</v>
      </c>
      <c r="B274" s="1">
        <v>202</v>
      </c>
    </row>
    <row r="275" spans="1:2" x14ac:dyDescent="0.2">
      <c r="A275">
        <v>868</v>
      </c>
      <c r="B275" s="1">
        <v>202</v>
      </c>
    </row>
    <row r="276" spans="1:2" x14ac:dyDescent="0.2">
      <c r="A276">
        <v>869</v>
      </c>
      <c r="B276" s="1">
        <v>202</v>
      </c>
    </row>
    <row r="277" spans="1:2" x14ac:dyDescent="0.2">
      <c r="A277">
        <v>870</v>
      </c>
      <c r="B277" s="1">
        <v>202</v>
      </c>
    </row>
    <row r="278" spans="1:2" x14ac:dyDescent="0.2">
      <c r="A278">
        <v>871</v>
      </c>
      <c r="B278" s="1">
        <v>202</v>
      </c>
    </row>
    <row r="279" spans="1:2" x14ac:dyDescent="0.2">
      <c r="A279">
        <v>872</v>
      </c>
      <c r="B279" s="1">
        <v>202</v>
      </c>
    </row>
    <row r="280" spans="1:2" x14ac:dyDescent="0.2">
      <c r="A280">
        <v>873</v>
      </c>
      <c r="B280" s="1">
        <v>202</v>
      </c>
    </row>
    <row r="281" spans="1:2" x14ac:dyDescent="0.2">
      <c r="A281">
        <v>874</v>
      </c>
      <c r="B281" s="1">
        <v>202</v>
      </c>
    </row>
    <row r="282" spans="1:2" x14ac:dyDescent="0.2">
      <c r="A282">
        <v>875</v>
      </c>
      <c r="B282" s="1">
        <v>202</v>
      </c>
    </row>
    <row r="283" spans="1:2" x14ac:dyDescent="0.2">
      <c r="A283">
        <v>876</v>
      </c>
      <c r="B283" s="1">
        <v>202</v>
      </c>
    </row>
    <row r="284" spans="1:2" x14ac:dyDescent="0.2">
      <c r="A284">
        <v>877</v>
      </c>
      <c r="B284" s="1">
        <v>202</v>
      </c>
    </row>
    <row r="285" spans="1:2" x14ac:dyDescent="0.2">
      <c r="A285">
        <v>878</v>
      </c>
      <c r="B285" s="1">
        <v>202</v>
      </c>
    </row>
    <row r="286" spans="1:2" x14ac:dyDescent="0.2">
      <c r="A286">
        <v>879</v>
      </c>
      <c r="B286" s="1">
        <v>202</v>
      </c>
    </row>
    <row r="287" spans="1:2" x14ac:dyDescent="0.2">
      <c r="A287">
        <v>880</v>
      </c>
      <c r="B287" s="1">
        <v>201</v>
      </c>
    </row>
    <row r="288" spans="1:2" x14ac:dyDescent="0.2">
      <c r="A288">
        <v>881</v>
      </c>
      <c r="B288" s="1">
        <v>201</v>
      </c>
    </row>
    <row r="289" spans="1:2" x14ac:dyDescent="0.2">
      <c r="A289">
        <v>882</v>
      </c>
      <c r="B289" s="1">
        <v>201</v>
      </c>
    </row>
    <row r="290" spans="1:2" x14ac:dyDescent="0.2">
      <c r="A290">
        <v>883</v>
      </c>
      <c r="B290" s="1">
        <v>201</v>
      </c>
    </row>
    <row r="291" spans="1:2" x14ac:dyDescent="0.2">
      <c r="A291">
        <v>884</v>
      </c>
      <c r="B291" s="1">
        <v>201</v>
      </c>
    </row>
    <row r="292" spans="1:2" x14ac:dyDescent="0.2">
      <c r="A292">
        <v>885</v>
      </c>
      <c r="B292" s="1">
        <v>201</v>
      </c>
    </row>
    <row r="293" spans="1:2" x14ac:dyDescent="0.2">
      <c r="A293">
        <v>886</v>
      </c>
      <c r="B293" s="1">
        <v>201</v>
      </c>
    </row>
    <row r="294" spans="1:2" x14ac:dyDescent="0.2">
      <c r="A294">
        <v>887</v>
      </c>
      <c r="B294" s="1">
        <v>201</v>
      </c>
    </row>
    <row r="295" spans="1:2" x14ac:dyDescent="0.2">
      <c r="A295">
        <v>888</v>
      </c>
      <c r="B295" s="1">
        <v>201</v>
      </c>
    </row>
    <row r="296" spans="1:2" x14ac:dyDescent="0.2">
      <c r="A296">
        <v>889</v>
      </c>
      <c r="B296" s="1">
        <v>201</v>
      </c>
    </row>
    <row r="297" spans="1:2" x14ac:dyDescent="0.2">
      <c r="A297">
        <v>890</v>
      </c>
      <c r="B297" s="1">
        <v>201</v>
      </c>
    </row>
    <row r="298" spans="1:2" x14ac:dyDescent="0.2">
      <c r="A298">
        <v>891</v>
      </c>
      <c r="B298" s="1">
        <v>201</v>
      </c>
    </row>
    <row r="299" spans="1:2" x14ac:dyDescent="0.2">
      <c r="A299">
        <v>892</v>
      </c>
      <c r="B299" s="1">
        <v>201</v>
      </c>
    </row>
    <row r="300" spans="1:2" x14ac:dyDescent="0.2">
      <c r="A300">
        <v>893</v>
      </c>
      <c r="B300" s="1">
        <v>201</v>
      </c>
    </row>
    <row r="301" spans="1:2" x14ac:dyDescent="0.2">
      <c r="A301">
        <v>894</v>
      </c>
      <c r="B301" s="1">
        <v>201</v>
      </c>
    </row>
    <row r="302" spans="1:2" x14ac:dyDescent="0.2">
      <c r="A302">
        <v>895</v>
      </c>
      <c r="B302" s="1">
        <v>201</v>
      </c>
    </row>
    <row r="303" spans="1:2" x14ac:dyDescent="0.2">
      <c r="A303">
        <v>896</v>
      </c>
      <c r="B303" s="1">
        <v>201</v>
      </c>
    </row>
    <row r="304" spans="1:2" x14ac:dyDescent="0.2">
      <c r="A304">
        <v>897</v>
      </c>
      <c r="B304" s="1">
        <v>201</v>
      </c>
    </row>
    <row r="305" spans="1:2" x14ac:dyDescent="0.2">
      <c r="A305">
        <v>898</v>
      </c>
      <c r="B305" s="1">
        <v>201</v>
      </c>
    </row>
    <row r="306" spans="1:2" x14ac:dyDescent="0.2">
      <c r="A306">
        <v>899</v>
      </c>
      <c r="B306" s="1">
        <v>201</v>
      </c>
    </row>
    <row r="307" spans="1:2" x14ac:dyDescent="0.2">
      <c r="A307">
        <v>900</v>
      </c>
      <c r="B307" s="1">
        <v>200</v>
      </c>
    </row>
    <row r="308" spans="1:2" x14ac:dyDescent="0.2">
      <c r="A308">
        <v>901</v>
      </c>
      <c r="B308" s="1">
        <v>200</v>
      </c>
    </row>
    <row r="309" spans="1:2" x14ac:dyDescent="0.2">
      <c r="A309">
        <v>902</v>
      </c>
      <c r="B309" s="1">
        <v>200</v>
      </c>
    </row>
    <row r="310" spans="1:2" x14ac:dyDescent="0.2">
      <c r="A310">
        <v>903</v>
      </c>
      <c r="B310" s="1">
        <v>200</v>
      </c>
    </row>
    <row r="311" spans="1:2" x14ac:dyDescent="0.2">
      <c r="A311">
        <v>904</v>
      </c>
      <c r="B311" s="1">
        <v>200</v>
      </c>
    </row>
    <row r="312" spans="1:2" x14ac:dyDescent="0.2">
      <c r="A312">
        <v>905</v>
      </c>
      <c r="B312" s="1">
        <v>200</v>
      </c>
    </row>
    <row r="313" spans="1:2" x14ac:dyDescent="0.2">
      <c r="A313">
        <v>906</v>
      </c>
      <c r="B313" s="1">
        <v>200</v>
      </c>
    </row>
    <row r="314" spans="1:2" x14ac:dyDescent="0.2">
      <c r="A314">
        <v>907</v>
      </c>
      <c r="B314" s="1">
        <v>200</v>
      </c>
    </row>
    <row r="315" spans="1:2" x14ac:dyDescent="0.2">
      <c r="A315">
        <v>908</v>
      </c>
      <c r="B315" s="1">
        <v>200</v>
      </c>
    </row>
    <row r="316" spans="1:2" x14ac:dyDescent="0.2">
      <c r="A316">
        <v>909</v>
      </c>
      <c r="B316" s="1">
        <v>200</v>
      </c>
    </row>
    <row r="317" spans="1:2" x14ac:dyDescent="0.2">
      <c r="A317">
        <v>910</v>
      </c>
      <c r="B317" s="1">
        <v>200</v>
      </c>
    </row>
    <row r="318" spans="1:2" x14ac:dyDescent="0.2">
      <c r="A318">
        <v>911</v>
      </c>
      <c r="B318" s="1">
        <v>200</v>
      </c>
    </row>
    <row r="319" spans="1:2" x14ac:dyDescent="0.2">
      <c r="A319">
        <v>912</v>
      </c>
      <c r="B319" s="1">
        <v>200</v>
      </c>
    </row>
    <row r="320" spans="1:2" x14ac:dyDescent="0.2">
      <c r="A320">
        <v>913</v>
      </c>
      <c r="B320" s="1">
        <v>200</v>
      </c>
    </row>
    <row r="321" spans="1:2" x14ac:dyDescent="0.2">
      <c r="A321">
        <v>914</v>
      </c>
      <c r="B321" s="1">
        <v>200</v>
      </c>
    </row>
    <row r="322" spans="1:2" x14ac:dyDescent="0.2">
      <c r="A322">
        <v>915</v>
      </c>
      <c r="B322" s="1">
        <v>200</v>
      </c>
    </row>
    <row r="323" spans="1:2" x14ac:dyDescent="0.2">
      <c r="A323">
        <v>916</v>
      </c>
      <c r="B323" s="1">
        <v>200</v>
      </c>
    </row>
    <row r="324" spans="1:2" x14ac:dyDescent="0.2">
      <c r="A324">
        <v>917</v>
      </c>
      <c r="B324" s="1">
        <v>200</v>
      </c>
    </row>
    <row r="325" spans="1:2" x14ac:dyDescent="0.2">
      <c r="A325">
        <v>918</v>
      </c>
      <c r="B325" s="1">
        <v>200</v>
      </c>
    </row>
    <row r="326" spans="1:2" x14ac:dyDescent="0.2">
      <c r="A326">
        <v>919</v>
      </c>
      <c r="B326" s="1">
        <v>200</v>
      </c>
    </row>
    <row r="327" spans="1:2" x14ac:dyDescent="0.2">
      <c r="A327">
        <v>920</v>
      </c>
      <c r="B327" s="1">
        <v>200</v>
      </c>
    </row>
    <row r="328" spans="1:2" x14ac:dyDescent="0.2">
      <c r="A328">
        <v>921</v>
      </c>
      <c r="B328" s="1">
        <v>200</v>
      </c>
    </row>
    <row r="329" spans="1:2" x14ac:dyDescent="0.2">
      <c r="A329">
        <v>922</v>
      </c>
      <c r="B329" s="1">
        <v>200</v>
      </c>
    </row>
    <row r="330" spans="1:2" x14ac:dyDescent="0.2">
      <c r="A330">
        <v>923</v>
      </c>
      <c r="B330" s="1">
        <v>200</v>
      </c>
    </row>
    <row r="331" spans="1:2" x14ac:dyDescent="0.2">
      <c r="A331">
        <v>924</v>
      </c>
      <c r="B331" s="1">
        <v>200</v>
      </c>
    </row>
    <row r="332" spans="1:2" x14ac:dyDescent="0.2">
      <c r="A332">
        <v>925</v>
      </c>
      <c r="B332" s="1">
        <v>200</v>
      </c>
    </row>
    <row r="333" spans="1:2" x14ac:dyDescent="0.2">
      <c r="A333">
        <v>926</v>
      </c>
      <c r="B333" s="1">
        <v>200</v>
      </c>
    </row>
    <row r="334" spans="1:2" x14ac:dyDescent="0.2">
      <c r="A334">
        <v>927</v>
      </c>
      <c r="B334" s="1">
        <v>200</v>
      </c>
    </row>
    <row r="335" spans="1:2" x14ac:dyDescent="0.2">
      <c r="A335">
        <v>928</v>
      </c>
      <c r="B335" s="1">
        <v>200</v>
      </c>
    </row>
    <row r="336" spans="1:2" x14ac:dyDescent="0.2">
      <c r="A336">
        <v>929</v>
      </c>
      <c r="B336" s="1">
        <v>200</v>
      </c>
    </row>
    <row r="337" spans="1:2" x14ac:dyDescent="0.2">
      <c r="A337">
        <v>930</v>
      </c>
      <c r="B337" s="1">
        <v>200</v>
      </c>
    </row>
    <row r="338" spans="1:2" x14ac:dyDescent="0.2">
      <c r="A338">
        <v>931</v>
      </c>
      <c r="B338" s="1">
        <v>200</v>
      </c>
    </row>
    <row r="339" spans="1:2" x14ac:dyDescent="0.2">
      <c r="A339">
        <v>932</v>
      </c>
      <c r="B339" s="1">
        <v>200</v>
      </c>
    </row>
    <row r="340" spans="1:2" x14ac:dyDescent="0.2">
      <c r="A340">
        <v>933</v>
      </c>
      <c r="B340" s="1">
        <v>200</v>
      </c>
    </row>
    <row r="341" spans="1:2" x14ac:dyDescent="0.2">
      <c r="A341">
        <v>934</v>
      </c>
      <c r="B341" s="1">
        <v>200</v>
      </c>
    </row>
    <row r="342" spans="1:2" x14ac:dyDescent="0.2">
      <c r="A342">
        <v>935</v>
      </c>
      <c r="B342" s="1">
        <v>200</v>
      </c>
    </row>
    <row r="343" spans="1:2" x14ac:dyDescent="0.2">
      <c r="A343">
        <v>936</v>
      </c>
      <c r="B343" s="1">
        <v>200</v>
      </c>
    </row>
    <row r="344" spans="1:2" x14ac:dyDescent="0.2">
      <c r="A344">
        <v>937</v>
      </c>
      <c r="B344" s="1">
        <v>200</v>
      </c>
    </row>
    <row r="345" spans="1:2" x14ac:dyDescent="0.2">
      <c r="A345">
        <v>938</v>
      </c>
      <c r="B345" s="1">
        <v>200</v>
      </c>
    </row>
    <row r="346" spans="1:2" x14ac:dyDescent="0.2">
      <c r="A346">
        <v>939</v>
      </c>
      <c r="B346" s="1">
        <v>200</v>
      </c>
    </row>
    <row r="347" spans="1:2" x14ac:dyDescent="0.2">
      <c r="A347">
        <v>940</v>
      </c>
      <c r="B347" s="1">
        <v>198</v>
      </c>
    </row>
    <row r="348" spans="1:2" x14ac:dyDescent="0.2">
      <c r="A348">
        <v>941</v>
      </c>
      <c r="B348" s="1">
        <v>198</v>
      </c>
    </row>
    <row r="349" spans="1:2" x14ac:dyDescent="0.2">
      <c r="A349">
        <v>942</v>
      </c>
      <c r="B349" s="1">
        <v>198</v>
      </c>
    </row>
    <row r="350" spans="1:2" x14ac:dyDescent="0.2">
      <c r="A350">
        <v>943</v>
      </c>
      <c r="B350" s="1">
        <v>198</v>
      </c>
    </row>
    <row r="351" spans="1:2" x14ac:dyDescent="0.2">
      <c r="A351">
        <v>944</v>
      </c>
      <c r="B351" s="1">
        <v>198</v>
      </c>
    </row>
    <row r="352" spans="1:2" x14ac:dyDescent="0.2">
      <c r="A352">
        <v>945</v>
      </c>
      <c r="B352" s="1">
        <v>198</v>
      </c>
    </row>
    <row r="353" spans="1:2" x14ac:dyDescent="0.2">
      <c r="A353">
        <v>946</v>
      </c>
      <c r="B353" s="1">
        <v>198</v>
      </c>
    </row>
    <row r="354" spans="1:2" x14ac:dyDescent="0.2">
      <c r="A354">
        <v>947</v>
      </c>
      <c r="B354" s="1">
        <v>198</v>
      </c>
    </row>
    <row r="355" spans="1:2" x14ac:dyDescent="0.2">
      <c r="A355">
        <v>948</v>
      </c>
      <c r="B355" s="1">
        <v>198</v>
      </c>
    </row>
    <row r="356" spans="1:2" x14ac:dyDescent="0.2">
      <c r="A356">
        <v>949</v>
      </c>
      <c r="B356" s="1">
        <v>198</v>
      </c>
    </row>
    <row r="357" spans="1:2" x14ac:dyDescent="0.2">
      <c r="A357">
        <v>950</v>
      </c>
      <c r="B357" s="1">
        <v>198</v>
      </c>
    </row>
    <row r="358" spans="1:2" x14ac:dyDescent="0.2">
      <c r="A358">
        <v>951</v>
      </c>
      <c r="B358" s="1">
        <v>198</v>
      </c>
    </row>
    <row r="359" spans="1:2" x14ac:dyDescent="0.2">
      <c r="A359">
        <v>952</v>
      </c>
      <c r="B359" s="1">
        <v>198</v>
      </c>
    </row>
    <row r="360" spans="1:2" x14ac:dyDescent="0.2">
      <c r="A360">
        <v>953</v>
      </c>
      <c r="B360" s="1">
        <v>198</v>
      </c>
    </row>
    <row r="361" spans="1:2" x14ac:dyDescent="0.2">
      <c r="A361">
        <v>954</v>
      </c>
      <c r="B361" s="1">
        <v>198</v>
      </c>
    </row>
    <row r="362" spans="1:2" x14ac:dyDescent="0.2">
      <c r="A362">
        <v>955</v>
      </c>
      <c r="B362" s="1">
        <v>198</v>
      </c>
    </row>
    <row r="363" spans="1:2" x14ac:dyDescent="0.2">
      <c r="A363">
        <v>956</v>
      </c>
      <c r="B363" s="1">
        <v>198</v>
      </c>
    </row>
    <row r="364" spans="1:2" x14ac:dyDescent="0.2">
      <c r="A364">
        <v>957</v>
      </c>
      <c r="B364" s="1">
        <v>198</v>
      </c>
    </row>
    <row r="365" spans="1:2" x14ac:dyDescent="0.2">
      <c r="A365">
        <v>958</v>
      </c>
      <c r="B365" s="1">
        <v>198</v>
      </c>
    </row>
    <row r="366" spans="1:2" x14ac:dyDescent="0.2">
      <c r="A366">
        <v>959</v>
      </c>
      <c r="B366" s="1">
        <v>198</v>
      </c>
    </row>
    <row r="367" spans="1:2" x14ac:dyDescent="0.2">
      <c r="A367">
        <v>960</v>
      </c>
      <c r="B367" s="1">
        <v>197</v>
      </c>
    </row>
    <row r="368" spans="1:2" x14ac:dyDescent="0.2">
      <c r="A368">
        <v>961</v>
      </c>
      <c r="B368" s="1">
        <v>197</v>
      </c>
    </row>
    <row r="369" spans="1:2" x14ac:dyDescent="0.2">
      <c r="A369">
        <v>962</v>
      </c>
      <c r="B369" s="1">
        <v>197</v>
      </c>
    </row>
    <row r="370" spans="1:2" x14ac:dyDescent="0.2">
      <c r="A370">
        <v>963</v>
      </c>
      <c r="B370" s="1">
        <v>197</v>
      </c>
    </row>
    <row r="371" spans="1:2" x14ac:dyDescent="0.2">
      <c r="A371">
        <v>964</v>
      </c>
      <c r="B371" s="1">
        <v>197</v>
      </c>
    </row>
    <row r="372" spans="1:2" x14ac:dyDescent="0.2">
      <c r="A372">
        <v>965</v>
      </c>
      <c r="B372" s="1">
        <v>197</v>
      </c>
    </row>
    <row r="373" spans="1:2" x14ac:dyDescent="0.2">
      <c r="A373">
        <v>966</v>
      </c>
      <c r="B373" s="1">
        <v>197</v>
      </c>
    </row>
    <row r="374" spans="1:2" x14ac:dyDescent="0.2">
      <c r="A374">
        <v>967</v>
      </c>
      <c r="B374" s="1">
        <v>197</v>
      </c>
    </row>
    <row r="375" spans="1:2" x14ac:dyDescent="0.2">
      <c r="A375">
        <v>968</v>
      </c>
      <c r="B375" s="1">
        <v>197</v>
      </c>
    </row>
    <row r="376" spans="1:2" x14ac:dyDescent="0.2">
      <c r="A376">
        <v>969</v>
      </c>
      <c r="B376" s="1">
        <v>197</v>
      </c>
    </row>
    <row r="377" spans="1:2" x14ac:dyDescent="0.2">
      <c r="A377">
        <v>970</v>
      </c>
      <c r="B377" s="1">
        <v>197</v>
      </c>
    </row>
    <row r="378" spans="1:2" x14ac:dyDescent="0.2">
      <c r="A378">
        <v>971</v>
      </c>
      <c r="B378" s="1">
        <v>197</v>
      </c>
    </row>
    <row r="379" spans="1:2" x14ac:dyDescent="0.2">
      <c r="A379">
        <v>972</v>
      </c>
      <c r="B379" s="1">
        <v>197</v>
      </c>
    </row>
    <row r="380" spans="1:2" x14ac:dyDescent="0.2">
      <c r="A380">
        <v>973</v>
      </c>
      <c r="B380" s="1">
        <v>197</v>
      </c>
    </row>
    <row r="381" spans="1:2" x14ac:dyDescent="0.2">
      <c r="A381">
        <v>974</v>
      </c>
      <c r="B381" s="1">
        <v>197</v>
      </c>
    </row>
    <row r="382" spans="1:2" x14ac:dyDescent="0.2">
      <c r="A382">
        <v>975</v>
      </c>
      <c r="B382" s="1">
        <v>197</v>
      </c>
    </row>
    <row r="383" spans="1:2" x14ac:dyDescent="0.2">
      <c r="A383">
        <v>976</v>
      </c>
      <c r="B383" s="1">
        <v>197</v>
      </c>
    </row>
    <row r="384" spans="1:2" x14ac:dyDescent="0.2">
      <c r="A384">
        <v>977</v>
      </c>
      <c r="B384" s="1">
        <v>197</v>
      </c>
    </row>
    <row r="385" spans="1:2" x14ac:dyDescent="0.2">
      <c r="A385">
        <v>978</v>
      </c>
      <c r="B385" s="1">
        <v>197</v>
      </c>
    </row>
    <row r="386" spans="1:2" x14ac:dyDescent="0.2">
      <c r="A386">
        <v>979</v>
      </c>
      <c r="B386" s="1">
        <v>197</v>
      </c>
    </row>
    <row r="387" spans="1:2" x14ac:dyDescent="0.2">
      <c r="A387">
        <v>980</v>
      </c>
      <c r="B387" s="1">
        <v>195</v>
      </c>
    </row>
    <row r="388" spans="1:2" x14ac:dyDescent="0.2">
      <c r="A388">
        <v>981</v>
      </c>
      <c r="B388" s="1">
        <v>195</v>
      </c>
    </row>
    <row r="389" spans="1:2" x14ac:dyDescent="0.2">
      <c r="A389">
        <v>982</v>
      </c>
      <c r="B389" s="1">
        <v>195</v>
      </c>
    </row>
    <row r="390" spans="1:2" x14ac:dyDescent="0.2">
      <c r="A390">
        <v>983</v>
      </c>
      <c r="B390" s="1">
        <v>195</v>
      </c>
    </row>
    <row r="391" spans="1:2" x14ac:dyDescent="0.2">
      <c r="A391">
        <v>984</v>
      </c>
      <c r="B391" s="1">
        <v>195</v>
      </c>
    </row>
    <row r="392" spans="1:2" x14ac:dyDescent="0.2">
      <c r="A392">
        <v>985</v>
      </c>
      <c r="B392" s="1">
        <v>195</v>
      </c>
    </row>
    <row r="393" spans="1:2" x14ac:dyDescent="0.2">
      <c r="A393">
        <v>986</v>
      </c>
      <c r="B393" s="1">
        <v>195</v>
      </c>
    </row>
    <row r="394" spans="1:2" x14ac:dyDescent="0.2">
      <c r="A394">
        <v>987</v>
      </c>
      <c r="B394" s="1">
        <v>195</v>
      </c>
    </row>
    <row r="395" spans="1:2" x14ac:dyDescent="0.2">
      <c r="A395">
        <v>988</v>
      </c>
      <c r="B395" s="1">
        <v>195</v>
      </c>
    </row>
    <row r="396" spans="1:2" x14ac:dyDescent="0.2">
      <c r="A396">
        <v>989</v>
      </c>
      <c r="B396" s="1">
        <v>195</v>
      </c>
    </row>
    <row r="397" spans="1:2" x14ac:dyDescent="0.2">
      <c r="A397">
        <v>990</v>
      </c>
      <c r="B397" s="1">
        <v>195</v>
      </c>
    </row>
    <row r="398" spans="1:2" x14ac:dyDescent="0.2">
      <c r="A398">
        <v>991</v>
      </c>
      <c r="B398" s="1">
        <v>195</v>
      </c>
    </row>
    <row r="399" spans="1:2" x14ac:dyDescent="0.2">
      <c r="A399">
        <v>992</v>
      </c>
      <c r="B399" s="1">
        <v>195</v>
      </c>
    </row>
    <row r="400" spans="1:2" x14ac:dyDescent="0.2">
      <c r="A400">
        <v>993</v>
      </c>
      <c r="B400" s="1">
        <v>195</v>
      </c>
    </row>
    <row r="401" spans="1:2" x14ac:dyDescent="0.2">
      <c r="A401">
        <v>994</v>
      </c>
      <c r="B401" s="1">
        <v>195</v>
      </c>
    </row>
    <row r="402" spans="1:2" x14ac:dyDescent="0.2">
      <c r="A402">
        <v>995</v>
      </c>
      <c r="B402" s="1">
        <v>195</v>
      </c>
    </row>
    <row r="403" spans="1:2" x14ac:dyDescent="0.2">
      <c r="A403">
        <v>996</v>
      </c>
      <c r="B403" s="1">
        <v>195</v>
      </c>
    </row>
    <row r="404" spans="1:2" x14ac:dyDescent="0.2">
      <c r="A404">
        <v>997</v>
      </c>
      <c r="B404" s="1">
        <v>195</v>
      </c>
    </row>
    <row r="405" spans="1:2" x14ac:dyDescent="0.2">
      <c r="A405">
        <v>998</v>
      </c>
      <c r="B405" s="1">
        <v>195</v>
      </c>
    </row>
    <row r="406" spans="1:2" x14ac:dyDescent="0.2">
      <c r="A406">
        <v>999</v>
      </c>
      <c r="B406" s="1">
        <v>195</v>
      </c>
    </row>
    <row r="407" spans="1:2" x14ac:dyDescent="0.2">
      <c r="A407">
        <v>1000</v>
      </c>
      <c r="B407" s="1">
        <v>195</v>
      </c>
    </row>
    <row r="408" spans="1:2" x14ac:dyDescent="0.2">
      <c r="A408">
        <v>1001</v>
      </c>
      <c r="B408" s="1">
        <v>195</v>
      </c>
    </row>
    <row r="409" spans="1:2" x14ac:dyDescent="0.2">
      <c r="A409">
        <v>1002</v>
      </c>
      <c r="B409" s="1">
        <v>195</v>
      </c>
    </row>
    <row r="410" spans="1:2" x14ac:dyDescent="0.2">
      <c r="A410">
        <v>1003</v>
      </c>
      <c r="B410" s="1">
        <v>195</v>
      </c>
    </row>
    <row r="411" spans="1:2" x14ac:dyDescent="0.2">
      <c r="A411">
        <v>1004</v>
      </c>
      <c r="B411" s="1">
        <v>195</v>
      </c>
    </row>
    <row r="412" spans="1:2" x14ac:dyDescent="0.2">
      <c r="A412">
        <v>1005</v>
      </c>
      <c r="B412" s="1">
        <v>195</v>
      </c>
    </row>
    <row r="413" spans="1:2" x14ac:dyDescent="0.2">
      <c r="A413">
        <v>1006</v>
      </c>
      <c r="B413" s="1">
        <v>195</v>
      </c>
    </row>
    <row r="414" spans="1:2" x14ac:dyDescent="0.2">
      <c r="A414">
        <v>1007</v>
      </c>
      <c r="B414" s="1">
        <v>195</v>
      </c>
    </row>
    <row r="415" spans="1:2" x14ac:dyDescent="0.2">
      <c r="A415">
        <v>1008</v>
      </c>
      <c r="B415" s="1">
        <v>195</v>
      </c>
    </row>
    <row r="416" spans="1:2" x14ac:dyDescent="0.2">
      <c r="A416">
        <v>1009</v>
      </c>
      <c r="B416" s="1">
        <v>195</v>
      </c>
    </row>
    <row r="417" spans="1:2" x14ac:dyDescent="0.2">
      <c r="A417">
        <v>1010</v>
      </c>
      <c r="B417" s="1">
        <v>195</v>
      </c>
    </row>
    <row r="418" spans="1:2" x14ac:dyDescent="0.2">
      <c r="A418">
        <v>1011</v>
      </c>
      <c r="B418" s="1">
        <v>195</v>
      </c>
    </row>
    <row r="419" spans="1:2" x14ac:dyDescent="0.2">
      <c r="A419">
        <v>1012</v>
      </c>
      <c r="B419" s="1">
        <v>195</v>
      </c>
    </row>
    <row r="420" spans="1:2" x14ac:dyDescent="0.2">
      <c r="A420">
        <v>1013</v>
      </c>
      <c r="B420" s="1">
        <v>195</v>
      </c>
    </row>
    <row r="421" spans="1:2" x14ac:dyDescent="0.2">
      <c r="A421">
        <v>1014</v>
      </c>
      <c r="B421" s="1">
        <v>195</v>
      </c>
    </row>
    <row r="422" spans="1:2" x14ac:dyDescent="0.2">
      <c r="A422">
        <v>1015</v>
      </c>
      <c r="B422" s="1">
        <v>195</v>
      </c>
    </row>
    <row r="423" spans="1:2" x14ac:dyDescent="0.2">
      <c r="A423">
        <v>1016</v>
      </c>
      <c r="B423" s="1">
        <v>195</v>
      </c>
    </row>
    <row r="424" spans="1:2" x14ac:dyDescent="0.2">
      <c r="A424">
        <v>1017</v>
      </c>
      <c r="B424" s="1">
        <v>195</v>
      </c>
    </row>
    <row r="425" spans="1:2" x14ac:dyDescent="0.2">
      <c r="A425">
        <v>1018</v>
      </c>
      <c r="B425" s="1">
        <v>195</v>
      </c>
    </row>
    <row r="426" spans="1:2" x14ac:dyDescent="0.2">
      <c r="A426">
        <v>1019</v>
      </c>
      <c r="B426" s="1">
        <v>195</v>
      </c>
    </row>
    <row r="427" spans="1:2" x14ac:dyDescent="0.2">
      <c r="A427">
        <v>1020</v>
      </c>
      <c r="B427" s="1">
        <v>194</v>
      </c>
    </row>
    <row r="428" spans="1:2" x14ac:dyDescent="0.2">
      <c r="A428">
        <v>1021</v>
      </c>
      <c r="B428" s="1">
        <v>194</v>
      </c>
    </row>
    <row r="429" spans="1:2" x14ac:dyDescent="0.2">
      <c r="A429">
        <v>1022</v>
      </c>
      <c r="B429" s="1">
        <v>194</v>
      </c>
    </row>
    <row r="430" spans="1:2" x14ac:dyDescent="0.2">
      <c r="A430">
        <v>1023</v>
      </c>
      <c r="B430" s="1">
        <v>194</v>
      </c>
    </row>
    <row r="431" spans="1:2" x14ac:dyDescent="0.2">
      <c r="A431">
        <v>1024</v>
      </c>
      <c r="B431" s="1">
        <v>194</v>
      </c>
    </row>
    <row r="432" spans="1:2" x14ac:dyDescent="0.2">
      <c r="A432">
        <v>1025</v>
      </c>
      <c r="B432" s="1">
        <v>194</v>
      </c>
    </row>
    <row r="433" spans="1:2" x14ac:dyDescent="0.2">
      <c r="A433">
        <v>1026</v>
      </c>
      <c r="B433" s="1">
        <v>194</v>
      </c>
    </row>
    <row r="434" spans="1:2" x14ac:dyDescent="0.2">
      <c r="A434">
        <v>1027</v>
      </c>
      <c r="B434" s="1">
        <v>194</v>
      </c>
    </row>
    <row r="435" spans="1:2" x14ac:dyDescent="0.2">
      <c r="A435">
        <v>1028</v>
      </c>
      <c r="B435" s="1">
        <v>194</v>
      </c>
    </row>
    <row r="436" spans="1:2" x14ac:dyDescent="0.2">
      <c r="A436">
        <v>1029</v>
      </c>
      <c r="B436" s="1">
        <v>194</v>
      </c>
    </row>
    <row r="437" spans="1:2" x14ac:dyDescent="0.2">
      <c r="A437">
        <v>1030</v>
      </c>
      <c r="B437" s="1">
        <v>194</v>
      </c>
    </row>
    <row r="438" spans="1:2" x14ac:dyDescent="0.2">
      <c r="A438">
        <v>1031</v>
      </c>
      <c r="B438" s="1">
        <v>194</v>
      </c>
    </row>
    <row r="439" spans="1:2" x14ac:dyDescent="0.2">
      <c r="A439">
        <v>1032</v>
      </c>
      <c r="B439" s="1">
        <v>194</v>
      </c>
    </row>
    <row r="440" spans="1:2" x14ac:dyDescent="0.2">
      <c r="A440">
        <v>1033</v>
      </c>
      <c r="B440" s="1">
        <v>194</v>
      </c>
    </row>
    <row r="441" spans="1:2" x14ac:dyDescent="0.2">
      <c r="A441">
        <v>1034</v>
      </c>
      <c r="B441" s="1">
        <v>194</v>
      </c>
    </row>
    <row r="442" spans="1:2" x14ac:dyDescent="0.2">
      <c r="A442">
        <v>1035</v>
      </c>
      <c r="B442" s="1">
        <v>194</v>
      </c>
    </row>
    <row r="443" spans="1:2" x14ac:dyDescent="0.2">
      <c r="A443">
        <v>1036</v>
      </c>
      <c r="B443" s="1">
        <v>194</v>
      </c>
    </row>
    <row r="444" spans="1:2" x14ac:dyDescent="0.2">
      <c r="A444">
        <v>1037</v>
      </c>
      <c r="B444" s="1">
        <v>194</v>
      </c>
    </row>
    <row r="445" spans="1:2" x14ac:dyDescent="0.2">
      <c r="A445">
        <v>1038</v>
      </c>
      <c r="B445" s="1">
        <v>194</v>
      </c>
    </row>
    <row r="446" spans="1:2" x14ac:dyDescent="0.2">
      <c r="A446">
        <v>1039</v>
      </c>
      <c r="B446" s="1">
        <v>194</v>
      </c>
    </row>
    <row r="447" spans="1:2" x14ac:dyDescent="0.2">
      <c r="A447">
        <v>1040</v>
      </c>
      <c r="B447" s="1">
        <v>193</v>
      </c>
    </row>
    <row r="448" spans="1:2" x14ac:dyDescent="0.2">
      <c r="A448">
        <v>1041</v>
      </c>
      <c r="B448" s="1">
        <v>193</v>
      </c>
    </row>
    <row r="449" spans="1:2" x14ac:dyDescent="0.2">
      <c r="A449">
        <v>1042</v>
      </c>
      <c r="B449" s="1">
        <v>193</v>
      </c>
    </row>
    <row r="450" spans="1:2" x14ac:dyDescent="0.2">
      <c r="A450">
        <v>1043</v>
      </c>
      <c r="B450" s="1">
        <v>193</v>
      </c>
    </row>
    <row r="451" spans="1:2" x14ac:dyDescent="0.2">
      <c r="A451">
        <v>1044</v>
      </c>
      <c r="B451" s="1">
        <v>193</v>
      </c>
    </row>
    <row r="452" spans="1:2" x14ac:dyDescent="0.2">
      <c r="A452">
        <v>1045</v>
      </c>
      <c r="B452" s="1">
        <v>193</v>
      </c>
    </row>
    <row r="453" spans="1:2" x14ac:dyDescent="0.2">
      <c r="A453">
        <v>1046</v>
      </c>
      <c r="B453" s="1">
        <v>193</v>
      </c>
    </row>
    <row r="454" spans="1:2" x14ac:dyDescent="0.2">
      <c r="A454">
        <v>1047</v>
      </c>
      <c r="B454" s="1">
        <v>193</v>
      </c>
    </row>
    <row r="455" spans="1:2" x14ac:dyDescent="0.2">
      <c r="A455">
        <v>1048</v>
      </c>
      <c r="B455" s="1">
        <v>193</v>
      </c>
    </row>
    <row r="456" spans="1:2" x14ac:dyDescent="0.2">
      <c r="A456">
        <v>1049</v>
      </c>
      <c r="B456" s="1">
        <v>193</v>
      </c>
    </row>
    <row r="457" spans="1:2" x14ac:dyDescent="0.2">
      <c r="A457">
        <v>1050</v>
      </c>
      <c r="B457" s="1">
        <v>193</v>
      </c>
    </row>
    <row r="458" spans="1:2" x14ac:dyDescent="0.2">
      <c r="A458">
        <v>1051</v>
      </c>
      <c r="B458" s="1">
        <v>193</v>
      </c>
    </row>
    <row r="459" spans="1:2" x14ac:dyDescent="0.2">
      <c r="A459">
        <v>1052</v>
      </c>
      <c r="B459" s="1">
        <v>193</v>
      </c>
    </row>
    <row r="460" spans="1:2" x14ac:dyDescent="0.2">
      <c r="A460">
        <v>1053</v>
      </c>
      <c r="B460" s="1">
        <v>193</v>
      </c>
    </row>
    <row r="461" spans="1:2" x14ac:dyDescent="0.2">
      <c r="A461">
        <v>1054</v>
      </c>
      <c r="B461" s="1">
        <v>193</v>
      </c>
    </row>
    <row r="462" spans="1:2" x14ac:dyDescent="0.2">
      <c r="A462">
        <v>1055</v>
      </c>
      <c r="B462" s="1">
        <v>193</v>
      </c>
    </row>
    <row r="463" spans="1:2" x14ac:dyDescent="0.2">
      <c r="A463">
        <v>1056</v>
      </c>
      <c r="B463" s="1">
        <v>193</v>
      </c>
    </row>
    <row r="464" spans="1:2" x14ac:dyDescent="0.2">
      <c r="A464">
        <v>1057</v>
      </c>
      <c r="B464" s="1">
        <v>193</v>
      </c>
    </row>
    <row r="465" spans="1:2" x14ac:dyDescent="0.2">
      <c r="A465">
        <v>1058</v>
      </c>
      <c r="B465" s="1">
        <v>193</v>
      </c>
    </row>
    <row r="466" spans="1:2" x14ac:dyDescent="0.2">
      <c r="A466">
        <v>1059</v>
      </c>
      <c r="B466" s="1">
        <v>193</v>
      </c>
    </row>
    <row r="467" spans="1:2" x14ac:dyDescent="0.2">
      <c r="A467">
        <v>1060</v>
      </c>
      <c r="B467" s="1">
        <v>192</v>
      </c>
    </row>
    <row r="468" spans="1:2" x14ac:dyDescent="0.2">
      <c r="A468">
        <v>1061</v>
      </c>
      <c r="B468" s="1">
        <v>192</v>
      </c>
    </row>
    <row r="469" spans="1:2" x14ac:dyDescent="0.2">
      <c r="A469">
        <v>1062</v>
      </c>
      <c r="B469" s="1">
        <v>192</v>
      </c>
    </row>
    <row r="470" spans="1:2" x14ac:dyDescent="0.2">
      <c r="A470">
        <v>1063</v>
      </c>
      <c r="B470" s="1">
        <v>192</v>
      </c>
    </row>
    <row r="471" spans="1:2" x14ac:dyDescent="0.2">
      <c r="A471">
        <v>1064</v>
      </c>
      <c r="B471" s="1">
        <v>192</v>
      </c>
    </row>
    <row r="472" spans="1:2" x14ac:dyDescent="0.2">
      <c r="A472">
        <v>1065</v>
      </c>
      <c r="B472" s="1">
        <v>192</v>
      </c>
    </row>
    <row r="473" spans="1:2" x14ac:dyDescent="0.2">
      <c r="A473">
        <v>1066</v>
      </c>
      <c r="B473" s="1">
        <v>192</v>
      </c>
    </row>
    <row r="474" spans="1:2" x14ac:dyDescent="0.2">
      <c r="A474">
        <v>1067</v>
      </c>
      <c r="B474" s="1">
        <v>192</v>
      </c>
    </row>
    <row r="475" spans="1:2" x14ac:dyDescent="0.2">
      <c r="A475">
        <v>1068</v>
      </c>
      <c r="B475" s="1">
        <v>192</v>
      </c>
    </row>
    <row r="476" spans="1:2" x14ac:dyDescent="0.2">
      <c r="A476">
        <v>1069</v>
      </c>
      <c r="B476" s="1">
        <v>192</v>
      </c>
    </row>
    <row r="477" spans="1:2" x14ac:dyDescent="0.2">
      <c r="A477">
        <v>1070</v>
      </c>
      <c r="B477" s="1">
        <v>192</v>
      </c>
    </row>
    <row r="478" spans="1:2" x14ac:dyDescent="0.2">
      <c r="A478">
        <v>1071</v>
      </c>
      <c r="B478" s="1">
        <v>192</v>
      </c>
    </row>
    <row r="479" spans="1:2" x14ac:dyDescent="0.2">
      <c r="A479">
        <v>1072</v>
      </c>
      <c r="B479" s="1">
        <v>192</v>
      </c>
    </row>
    <row r="480" spans="1:2" x14ac:dyDescent="0.2">
      <c r="A480">
        <v>1073</v>
      </c>
      <c r="B480" s="1">
        <v>192</v>
      </c>
    </row>
    <row r="481" spans="1:2" x14ac:dyDescent="0.2">
      <c r="A481">
        <v>1074</v>
      </c>
      <c r="B481" s="1">
        <v>192</v>
      </c>
    </row>
    <row r="482" spans="1:2" x14ac:dyDescent="0.2">
      <c r="A482">
        <v>1075</v>
      </c>
      <c r="B482" s="1">
        <v>192</v>
      </c>
    </row>
    <row r="483" spans="1:2" x14ac:dyDescent="0.2">
      <c r="A483">
        <v>1076</v>
      </c>
      <c r="B483" s="1">
        <v>192</v>
      </c>
    </row>
    <row r="484" spans="1:2" x14ac:dyDescent="0.2">
      <c r="A484">
        <v>1077</v>
      </c>
      <c r="B484" s="1">
        <v>192</v>
      </c>
    </row>
    <row r="485" spans="1:2" x14ac:dyDescent="0.2">
      <c r="A485">
        <v>1078</v>
      </c>
      <c r="B485" s="1">
        <v>192</v>
      </c>
    </row>
    <row r="486" spans="1:2" x14ac:dyDescent="0.2">
      <c r="A486">
        <v>1079</v>
      </c>
      <c r="B486" s="1">
        <v>192</v>
      </c>
    </row>
    <row r="487" spans="1:2" x14ac:dyDescent="0.2">
      <c r="A487">
        <v>1080</v>
      </c>
      <c r="B487" s="1">
        <v>190</v>
      </c>
    </row>
    <row r="488" spans="1:2" x14ac:dyDescent="0.2">
      <c r="A488">
        <v>1081</v>
      </c>
      <c r="B488" s="1">
        <v>190</v>
      </c>
    </row>
    <row r="489" spans="1:2" x14ac:dyDescent="0.2">
      <c r="A489">
        <v>1082</v>
      </c>
      <c r="B489" s="1">
        <v>190</v>
      </c>
    </row>
    <row r="490" spans="1:2" x14ac:dyDescent="0.2">
      <c r="A490">
        <v>1083</v>
      </c>
      <c r="B490" s="1">
        <v>190</v>
      </c>
    </row>
    <row r="491" spans="1:2" x14ac:dyDescent="0.2">
      <c r="A491">
        <v>1084</v>
      </c>
      <c r="B491" s="1">
        <v>190</v>
      </c>
    </row>
    <row r="492" spans="1:2" x14ac:dyDescent="0.2">
      <c r="A492">
        <v>1085</v>
      </c>
      <c r="B492" s="1">
        <v>190</v>
      </c>
    </row>
    <row r="493" spans="1:2" x14ac:dyDescent="0.2">
      <c r="A493">
        <v>1086</v>
      </c>
      <c r="B493" s="1">
        <v>190</v>
      </c>
    </row>
    <row r="494" spans="1:2" x14ac:dyDescent="0.2">
      <c r="A494">
        <v>1087</v>
      </c>
      <c r="B494" s="1">
        <v>190</v>
      </c>
    </row>
    <row r="495" spans="1:2" x14ac:dyDescent="0.2">
      <c r="A495">
        <v>1088</v>
      </c>
      <c r="B495" s="1">
        <v>190</v>
      </c>
    </row>
    <row r="496" spans="1:2" x14ac:dyDescent="0.2">
      <c r="A496">
        <v>1089</v>
      </c>
      <c r="B496" s="1">
        <v>190</v>
      </c>
    </row>
    <row r="497" spans="1:2" x14ac:dyDescent="0.2">
      <c r="A497">
        <v>1090</v>
      </c>
      <c r="B497" s="1">
        <v>190</v>
      </c>
    </row>
    <row r="498" spans="1:2" x14ac:dyDescent="0.2">
      <c r="A498">
        <v>1091</v>
      </c>
      <c r="B498" s="1">
        <v>190</v>
      </c>
    </row>
    <row r="499" spans="1:2" x14ac:dyDescent="0.2">
      <c r="A499">
        <v>1092</v>
      </c>
      <c r="B499" s="1">
        <v>190</v>
      </c>
    </row>
    <row r="500" spans="1:2" x14ac:dyDescent="0.2">
      <c r="A500">
        <v>1093</v>
      </c>
      <c r="B500" s="1">
        <v>190</v>
      </c>
    </row>
    <row r="501" spans="1:2" x14ac:dyDescent="0.2">
      <c r="A501">
        <v>1094</v>
      </c>
      <c r="B501" s="1">
        <v>190</v>
      </c>
    </row>
    <row r="502" spans="1:2" x14ac:dyDescent="0.2">
      <c r="A502">
        <v>1095</v>
      </c>
      <c r="B502" s="1">
        <v>190</v>
      </c>
    </row>
    <row r="503" spans="1:2" x14ac:dyDescent="0.2">
      <c r="A503">
        <v>1096</v>
      </c>
      <c r="B503" s="1">
        <v>190</v>
      </c>
    </row>
    <row r="504" spans="1:2" x14ac:dyDescent="0.2">
      <c r="A504">
        <v>1097</v>
      </c>
      <c r="B504" s="1">
        <v>190</v>
      </c>
    </row>
    <row r="505" spans="1:2" x14ac:dyDescent="0.2">
      <c r="A505">
        <v>1098</v>
      </c>
      <c r="B505" s="1">
        <v>190</v>
      </c>
    </row>
    <row r="506" spans="1:2" x14ac:dyDescent="0.2">
      <c r="A506">
        <v>1099</v>
      </c>
      <c r="B506" s="1">
        <v>190</v>
      </c>
    </row>
    <row r="507" spans="1:2" x14ac:dyDescent="0.2">
      <c r="A507">
        <v>1100</v>
      </c>
      <c r="B507" s="1">
        <v>189</v>
      </c>
    </row>
    <row r="508" spans="1:2" x14ac:dyDescent="0.2">
      <c r="A508">
        <v>1101</v>
      </c>
      <c r="B508" s="1">
        <v>189</v>
      </c>
    </row>
    <row r="509" spans="1:2" x14ac:dyDescent="0.2">
      <c r="A509">
        <v>1102</v>
      </c>
      <c r="B509" s="1">
        <v>189</v>
      </c>
    </row>
    <row r="510" spans="1:2" x14ac:dyDescent="0.2">
      <c r="A510">
        <v>1103</v>
      </c>
      <c r="B510" s="1">
        <v>189</v>
      </c>
    </row>
    <row r="511" spans="1:2" x14ac:dyDescent="0.2">
      <c r="A511">
        <v>1104</v>
      </c>
      <c r="B511" s="1">
        <v>189</v>
      </c>
    </row>
    <row r="512" spans="1:2" x14ac:dyDescent="0.2">
      <c r="A512">
        <v>1105</v>
      </c>
      <c r="B512" s="1">
        <v>189</v>
      </c>
    </row>
    <row r="513" spans="1:2" x14ac:dyDescent="0.2">
      <c r="A513">
        <v>1106</v>
      </c>
      <c r="B513" s="1">
        <v>189</v>
      </c>
    </row>
    <row r="514" spans="1:2" x14ac:dyDescent="0.2">
      <c r="A514">
        <v>1107</v>
      </c>
      <c r="B514" s="1">
        <v>189</v>
      </c>
    </row>
    <row r="515" spans="1:2" x14ac:dyDescent="0.2">
      <c r="A515">
        <v>1108</v>
      </c>
      <c r="B515" s="1">
        <v>189</v>
      </c>
    </row>
    <row r="516" spans="1:2" x14ac:dyDescent="0.2">
      <c r="A516">
        <v>1109</v>
      </c>
      <c r="B516" s="1">
        <v>189</v>
      </c>
    </row>
    <row r="517" spans="1:2" x14ac:dyDescent="0.2">
      <c r="A517">
        <v>1110</v>
      </c>
      <c r="B517" s="1">
        <v>189</v>
      </c>
    </row>
    <row r="518" spans="1:2" x14ac:dyDescent="0.2">
      <c r="A518">
        <v>1111</v>
      </c>
      <c r="B518" s="1">
        <v>189</v>
      </c>
    </row>
    <row r="519" spans="1:2" x14ac:dyDescent="0.2">
      <c r="A519">
        <v>1112</v>
      </c>
      <c r="B519" s="1">
        <v>189</v>
      </c>
    </row>
    <row r="520" spans="1:2" x14ac:dyDescent="0.2">
      <c r="A520">
        <v>1113</v>
      </c>
      <c r="B520" s="1">
        <v>189</v>
      </c>
    </row>
    <row r="521" spans="1:2" x14ac:dyDescent="0.2">
      <c r="A521">
        <v>1114</v>
      </c>
      <c r="B521" s="1">
        <v>189</v>
      </c>
    </row>
    <row r="522" spans="1:2" x14ac:dyDescent="0.2">
      <c r="A522">
        <v>1115</v>
      </c>
      <c r="B522" s="1">
        <v>189</v>
      </c>
    </row>
    <row r="523" spans="1:2" x14ac:dyDescent="0.2">
      <c r="A523">
        <v>1116</v>
      </c>
      <c r="B523" s="1">
        <v>189</v>
      </c>
    </row>
    <row r="524" spans="1:2" x14ac:dyDescent="0.2">
      <c r="A524">
        <v>1117</v>
      </c>
      <c r="B524" s="1">
        <v>189</v>
      </c>
    </row>
    <row r="525" spans="1:2" x14ac:dyDescent="0.2">
      <c r="A525">
        <v>1118</v>
      </c>
      <c r="B525" s="1">
        <v>189</v>
      </c>
    </row>
    <row r="526" spans="1:2" x14ac:dyDescent="0.2">
      <c r="A526">
        <v>1119</v>
      </c>
      <c r="B526" s="1">
        <v>189</v>
      </c>
    </row>
    <row r="527" spans="1:2" x14ac:dyDescent="0.2">
      <c r="A527">
        <v>1120</v>
      </c>
      <c r="B527" s="1">
        <v>188</v>
      </c>
    </row>
    <row r="528" spans="1:2" x14ac:dyDescent="0.2">
      <c r="A528">
        <v>1121</v>
      </c>
      <c r="B528" s="1">
        <v>188</v>
      </c>
    </row>
    <row r="529" spans="1:2" x14ac:dyDescent="0.2">
      <c r="A529">
        <v>1122</v>
      </c>
      <c r="B529" s="1">
        <v>188</v>
      </c>
    </row>
    <row r="530" spans="1:2" x14ac:dyDescent="0.2">
      <c r="A530">
        <v>1123</v>
      </c>
      <c r="B530" s="1">
        <v>188</v>
      </c>
    </row>
    <row r="531" spans="1:2" x14ac:dyDescent="0.2">
      <c r="A531">
        <v>1124</v>
      </c>
      <c r="B531" s="1">
        <v>188</v>
      </c>
    </row>
    <row r="532" spans="1:2" x14ac:dyDescent="0.2">
      <c r="A532">
        <v>1125</v>
      </c>
      <c r="B532" s="1">
        <v>188</v>
      </c>
    </row>
    <row r="533" spans="1:2" x14ac:dyDescent="0.2">
      <c r="A533">
        <v>1126</v>
      </c>
      <c r="B533" s="1">
        <v>188</v>
      </c>
    </row>
    <row r="534" spans="1:2" x14ac:dyDescent="0.2">
      <c r="A534">
        <v>1127</v>
      </c>
      <c r="B534" s="1">
        <v>188</v>
      </c>
    </row>
    <row r="535" spans="1:2" x14ac:dyDescent="0.2">
      <c r="A535">
        <v>1128</v>
      </c>
      <c r="B535" s="1">
        <v>188</v>
      </c>
    </row>
    <row r="536" spans="1:2" x14ac:dyDescent="0.2">
      <c r="A536">
        <v>1129</v>
      </c>
      <c r="B536" s="1">
        <v>188</v>
      </c>
    </row>
    <row r="537" spans="1:2" x14ac:dyDescent="0.2">
      <c r="A537">
        <v>1130</v>
      </c>
      <c r="B537" s="1">
        <v>188</v>
      </c>
    </row>
    <row r="538" spans="1:2" x14ac:dyDescent="0.2">
      <c r="A538">
        <v>1131</v>
      </c>
      <c r="B538" s="1">
        <v>188</v>
      </c>
    </row>
    <row r="539" spans="1:2" x14ac:dyDescent="0.2">
      <c r="A539">
        <v>1132</v>
      </c>
      <c r="B539" s="1">
        <v>188</v>
      </c>
    </row>
    <row r="540" spans="1:2" x14ac:dyDescent="0.2">
      <c r="A540">
        <v>1133</v>
      </c>
      <c r="B540" s="1">
        <v>188</v>
      </c>
    </row>
    <row r="541" spans="1:2" x14ac:dyDescent="0.2">
      <c r="A541">
        <v>1134</v>
      </c>
      <c r="B541" s="1">
        <v>188</v>
      </c>
    </row>
    <row r="542" spans="1:2" x14ac:dyDescent="0.2">
      <c r="A542">
        <v>1135</v>
      </c>
      <c r="B542" s="1">
        <v>188</v>
      </c>
    </row>
    <row r="543" spans="1:2" x14ac:dyDescent="0.2">
      <c r="A543">
        <v>1136</v>
      </c>
      <c r="B543" s="1">
        <v>188</v>
      </c>
    </row>
    <row r="544" spans="1:2" x14ac:dyDescent="0.2">
      <c r="A544">
        <v>1137</v>
      </c>
      <c r="B544" s="1">
        <v>188</v>
      </c>
    </row>
    <row r="545" spans="1:2" x14ac:dyDescent="0.2">
      <c r="A545">
        <v>1138</v>
      </c>
      <c r="B545" s="1">
        <v>188</v>
      </c>
    </row>
    <row r="546" spans="1:2" x14ac:dyDescent="0.2">
      <c r="A546">
        <v>1139</v>
      </c>
      <c r="B546" s="1">
        <v>188</v>
      </c>
    </row>
    <row r="547" spans="1:2" x14ac:dyDescent="0.2">
      <c r="A547">
        <v>1140</v>
      </c>
      <c r="B547" s="1">
        <v>186</v>
      </c>
    </row>
    <row r="548" spans="1:2" x14ac:dyDescent="0.2">
      <c r="A548">
        <v>1141</v>
      </c>
      <c r="B548" s="1">
        <v>186</v>
      </c>
    </row>
    <row r="549" spans="1:2" x14ac:dyDescent="0.2">
      <c r="A549">
        <v>1142</v>
      </c>
      <c r="B549" s="1">
        <v>186</v>
      </c>
    </row>
    <row r="550" spans="1:2" x14ac:dyDescent="0.2">
      <c r="A550">
        <v>1143</v>
      </c>
      <c r="B550" s="1">
        <v>186</v>
      </c>
    </row>
    <row r="551" spans="1:2" x14ac:dyDescent="0.2">
      <c r="A551">
        <v>1144</v>
      </c>
      <c r="B551" s="1">
        <v>186</v>
      </c>
    </row>
    <row r="552" spans="1:2" x14ac:dyDescent="0.2">
      <c r="A552">
        <v>1145</v>
      </c>
      <c r="B552" s="1">
        <v>186</v>
      </c>
    </row>
    <row r="553" spans="1:2" x14ac:dyDescent="0.2">
      <c r="A553">
        <v>1146</v>
      </c>
      <c r="B553" s="1">
        <v>186</v>
      </c>
    </row>
    <row r="554" spans="1:2" x14ac:dyDescent="0.2">
      <c r="A554">
        <v>1147</v>
      </c>
      <c r="B554" s="1">
        <v>186</v>
      </c>
    </row>
    <row r="555" spans="1:2" x14ac:dyDescent="0.2">
      <c r="A555">
        <v>1148</v>
      </c>
      <c r="B555" s="1">
        <v>186</v>
      </c>
    </row>
    <row r="556" spans="1:2" x14ac:dyDescent="0.2">
      <c r="A556">
        <v>1149</v>
      </c>
      <c r="B556" s="1">
        <v>186</v>
      </c>
    </row>
    <row r="557" spans="1:2" x14ac:dyDescent="0.2">
      <c r="A557">
        <v>1150</v>
      </c>
      <c r="B557" s="1">
        <v>186</v>
      </c>
    </row>
    <row r="558" spans="1:2" x14ac:dyDescent="0.2">
      <c r="A558">
        <v>1151</v>
      </c>
      <c r="B558" s="1">
        <v>186</v>
      </c>
    </row>
    <row r="559" spans="1:2" x14ac:dyDescent="0.2">
      <c r="A559">
        <v>1152</v>
      </c>
      <c r="B559" s="1">
        <v>186</v>
      </c>
    </row>
    <row r="560" spans="1:2" x14ac:dyDescent="0.2">
      <c r="A560">
        <v>1153</v>
      </c>
      <c r="B560" s="1">
        <v>186</v>
      </c>
    </row>
    <row r="561" spans="1:2" x14ac:dyDescent="0.2">
      <c r="A561">
        <v>1154</v>
      </c>
      <c r="B561" s="1">
        <v>186</v>
      </c>
    </row>
    <row r="562" spans="1:2" x14ac:dyDescent="0.2">
      <c r="A562">
        <v>1155</v>
      </c>
      <c r="B562" s="1">
        <v>186</v>
      </c>
    </row>
    <row r="563" spans="1:2" x14ac:dyDescent="0.2">
      <c r="A563">
        <v>1156</v>
      </c>
      <c r="B563" s="1">
        <v>186</v>
      </c>
    </row>
    <row r="564" spans="1:2" x14ac:dyDescent="0.2">
      <c r="A564">
        <v>1157</v>
      </c>
      <c r="B564" s="1">
        <v>186</v>
      </c>
    </row>
    <row r="565" spans="1:2" x14ac:dyDescent="0.2">
      <c r="A565">
        <v>1158</v>
      </c>
      <c r="B565" s="1">
        <v>186</v>
      </c>
    </row>
    <row r="566" spans="1:2" x14ac:dyDescent="0.2">
      <c r="A566">
        <v>1159</v>
      </c>
      <c r="B566" s="1">
        <v>186</v>
      </c>
    </row>
    <row r="567" spans="1:2" x14ac:dyDescent="0.2">
      <c r="A567">
        <v>1160</v>
      </c>
      <c r="B567" s="1">
        <v>185</v>
      </c>
    </row>
    <row r="568" spans="1:2" x14ac:dyDescent="0.2">
      <c r="A568">
        <v>1161</v>
      </c>
      <c r="B568" s="1">
        <v>185</v>
      </c>
    </row>
    <row r="569" spans="1:2" x14ac:dyDescent="0.2">
      <c r="A569">
        <v>1162</v>
      </c>
      <c r="B569" s="1">
        <v>185</v>
      </c>
    </row>
    <row r="570" spans="1:2" x14ac:dyDescent="0.2">
      <c r="A570">
        <v>1163</v>
      </c>
      <c r="B570" s="1">
        <v>185</v>
      </c>
    </row>
    <row r="571" spans="1:2" x14ac:dyDescent="0.2">
      <c r="A571">
        <v>1164</v>
      </c>
      <c r="B571" s="1">
        <v>185</v>
      </c>
    </row>
    <row r="572" spans="1:2" x14ac:dyDescent="0.2">
      <c r="A572">
        <v>1165</v>
      </c>
      <c r="B572" s="1">
        <v>185</v>
      </c>
    </row>
    <row r="573" spans="1:2" x14ac:dyDescent="0.2">
      <c r="A573">
        <v>1166</v>
      </c>
      <c r="B573" s="1">
        <v>185</v>
      </c>
    </row>
    <row r="574" spans="1:2" x14ac:dyDescent="0.2">
      <c r="A574">
        <v>1167</v>
      </c>
      <c r="B574" s="1">
        <v>185</v>
      </c>
    </row>
    <row r="575" spans="1:2" x14ac:dyDescent="0.2">
      <c r="A575">
        <v>1168</v>
      </c>
      <c r="B575" s="1">
        <v>185</v>
      </c>
    </row>
    <row r="576" spans="1:2" x14ac:dyDescent="0.2">
      <c r="A576">
        <v>1169</v>
      </c>
      <c r="B576" s="1">
        <v>185</v>
      </c>
    </row>
    <row r="577" spans="1:2" x14ac:dyDescent="0.2">
      <c r="A577">
        <v>1170</v>
      </c>
      <c r="B577" s="1">
        <v>185</v>
      </c>
    </row>
    <row r="578" spans="1:2" x14ac:dyDescent="0.2">
      <c r="A578">
        <v>1171</v>
      </c>
      <c r="B578" s="1">
        <v>185</v>
      </c>
    </row>
    <row r="579" spans="1:2" x14ac:dyDescent="0.2">
      <c r="A579">
        <v>1172</v>
      </c>
      <c r="B579" s="1">
        <v>185</v>
      </c>
    </row>
    <row r="580" spans="1:2" x14ac:dyDescent="0.2">
      <c r="A580">
        <v>1173</v>
      </c>
      <c r="B580" s="1">
        <v>185</v>
      </c>
    </row>
    <row r="581" spans="1:2" x14ac:dyDescent="0.2">
      <c r="A581">
        <v>1174</v>
      </c>
      <c r="B581" s="1">
        <v>185</v>
      </c>
    </row>
    <row r="582" spans="1:2" x14ac:dyDescent="0.2">
      <c r="A582">
        <v>1175</v>
      </c>
      <c r="B582" s="1">
        <v>185</v>
      </c>
    </row>
    <row r="583" spans="1:2" x14ac:dyDescent="0.2">
      <c r="A583">
        <v>1176</v>
      </c>
      <c r="B583" s="1">
        <v>185</v>
      </c>
    </row>
    <row r="584" spans="1:2" x14ac:dyDescent="0.2">
      <c r="A584">
        <v>1177</v>
      </c>
      <c r="B584" s="1">
        <v>185</v>
      </c>
    </row>
    <row r="585" spans="1:2" x14ac:dyDescent="0.2">
      <c r="A585">
        <v>1178</v>
      </c>
      <c r="B585" s="1">
        <v>185</v>
      </c>
    </row>
    <row r="586" spans="1:2" x14ac:dyDescent="0.2">
      <c r="A586">
        <v>1179</v>
      </c>
      <c r="B586" s="1">
        <v>185</v>
      </c>
    </row>
    <row r="587" spans="1:2" x14ac:dyDescent="0.2">
      <c r="A587">
        <v>1180</v>
      </c>
      <c r="B587" s="1">
        <v>183</v>
      </c>
    </row>
    <row r="588" spans="1:2" x14ac:dyDescent="0.2">
      <c r="A588">
        <v>1181</v>
      </c>
      <c r="B588" s="1">
        <v>183</v>
      </c>
    </row>
    <row r="589" spans="1:2" x14ac:dyDescent="0.2">
      <c r="A589">
        <v>1182</v>
      </c>
      <c r="B589" s="1">
        <v>183</v>
      </c>
    </row>
    <row r="590" spans="1:2" x14ac:dyDescent="0.2">
      <c r="A590">
        <v>1183</v>
      </c>
      <c r="B590" s="1">
        <v>183</v>
      </c>
    </row>
    <row r="591" spans="1:2" x14ac:dyDescent="0.2">
      <c r="A591">
        <v>1184</v>
      </c>
      <c r="B591" s="1">
        <v>183</v>
      </c>
    </row>
    <row r="592" spans="1:2" x14ac:dyDescent="0.2">
      <c r="A592">
        <v>1185</v>
      </c>
      <c r="B592" s="1">
        <v>183</v>
      </c>
    </row>
    <row r="593" spans="1:2" x14ac:dyDescent="0.2">
      <c r="A593">
        <v>1186</v>
      </c>
      <c r="B593" s="1">
        <v>183</v>
      </c>
    </row>
    <row r="594" spans="1:2" x14ac:dyDescent="0.2">
      <c r="A594">
        <v>1187</v>
      </c>
      <c r="B594" s="1">
        <v>183</v>
      </c>
    </row>
    <row r="595" spans="1:2" x14ac:dyDescent="0.2">
      <c r="A595">
        <v>1188</v>
      </c>
      <c r="B595" s="1">
        <v>183</v>
      </c>
    </row>
    <row r="596" spans="1:2" x14ac:dyDescent="0.2">
      <c r="A596">
        <v>1189</v>
      </c>
      <c r="B596" s="1">
        <v>183</v>
      </c>
    </row>
    <row r="597" spans="1:2" x14ac:dyDescent="0.2">
      <c r="A597">
        <v>1190</v>
      </c>
      <c r="B597" s="1">
        <v>183</v>
      </c>
    </row>
    <row r="598" spans="1:2" x14ac:dyDescent="0.2">
      <c r="A598">
        <v>1191</v>
      </c>
      <c r="B598" s="1">
        <v>183</v>
      </c>
    </row>
    <row r="599" spans="1:2" x14ac:dyDescent="0.2">
      <c r="A599">
        <v>1192</v>
      </c>
      <c r="B599" s="1">
        <v>183</v>
      </c>
    </row>
    <row r="600" spans="1:2" x14ac:dyDescent="0.2">
      <c r="A600">
        <v>1193</v>
      </c>
      <c r="B600" s="1">
        <v>183</v>
      </c>
    </row>
    <row r="601" spans="1:2" x14ac:dyDescent="0.2">
      <c r="A601">
        <v>1194</v>
      </c>
      <c r="B601" s="1">
        <v>183</v>
      </c>
    </row>
    <row r="602" spans="1:2" x14ac:dyDescent="0.2">
      <c r="A602">
        <v>1195</v>
      </c>
      <c r="B602" s="1">
        <v>183</v>
      </c>
    </row>
    <row r="603" spans="1:2" x14ac:dyDescent="0.2">
      <c r="A603">
        <v>1196</v>
      </c>
      <c r="B603" s="1">
        <v>183</v>
      </c>
    </row>
    <row r="604" spans="1:2" x14ac:dyDescent="0.2">
      <c r="A604">
        <v>1197</v>
      </c>
      <c r="B604" s="1">
        <v>183</v>
      </c>
    </row>
    <row r="605" spans="1:2" x14ac:dyDescent="0.2">
      <c r="A605">
        <v>1198</v>
      </c>
      <c r="B605" s="1">
        <v>183</v>
      </c>
    </row>
    <row r="606" spans="1:2" x14ac:dyDescent="0.2">
      <c r="A606">
        <v>1199</v>
      </c>
      <c r="B606" s="1">
        <v>183</v>
      </c>
    </row>
    <row r="607" spans="1:2" x14ac:dyDescent="0.2">
      <c r="A607">
        <v>1200</v>
      </c>
      <c r="B607" s="1">
        <v>182</v>
      </c>
    </row>
    <row r="608" spans="1:2" x14ac:dyDescent="0.2">
      <c r="A608">
        <v>1201</v>
      </c>
      <c r="B608" s="1">
        <v>182</v>
      </c>
    </row>
    <row r="609" spans="1:2" x14ac:dyDescent="0.2">
      <c r="A609">
        <v>1202</v>
      </c>
      <c r="B609" s="1">
        <v>182</v>
      </c>
    </row>
    <row r="610" spans="1:2" x14ac:dyDescent="0.2">
      <c r="A610">
        <v>1203</v>
      </c>
      <c r="B610" s="1">
        <v>182</v>
      </c>
    </row>
    <row r="611" spans="1:2" x14ac:dyDescent="0.2">
      <c r="A611">
        <v>1204</v>
      </c>
      <c r="B611" s="1">
        <v>182</v>
      </c>
    </row>
    <row r="612" spans="1:2" x14ac:dyDescent="0.2">
      <c r="A612">
        <v>1205</v>
      </c>
      <c r="B612" s="1">
        <v>182</v>
      </c>
    </row>
    <row r="613" spans="1:2" x14ac:dyDescent="0.2">
      <c r="A613">
        <v>1206</v>
      </c>
      <c r="B613" s="1">
        <v>182</v>
      </c>
    </row>
    <row r="614" spans="1:2" x14ac:dyDescent="0.2">
      <c r="A614">
        <v>1207</v>
      </c>
      <c r="B614" s="1">
        <v>182</v>
      </c>
    </row>
    <row r="615" spans="1:2" x14ac:dyDescent="0.2">
      <c r="A615">
        <v>1208</v>
      </c>
      <c r="B615" s="1">
        <v>182</v>
      </c>
    </row>
    <row r="616" spans="1:2" x14ac:dyDescent="0.2">
      <c r="A616">
        <v>1209</v>
      </c>
      <c r="B616" s="1">
        <v>182</v>
      </c>
    </row>
    <row r="617" spans="1:2" x14ac:dyDescent="0.2">
      <c r="A617">
        <v>1210</v>
      </c>
      <c r="B617" s="1">
        <v>182</v>
      </c>
    </row>
    <row r="618" spans="1:2" x14ac:dyDescent="0.2">
      <c r="A618">
        <v>1211</v>
      </c>
      <c r="B618" s="1">
        <v>182</v>
      </c>
    </row>
    <row r="619" spans="1:2" x14ac:dyDescent="0.2">
      <c r="A619">
        <v>1212</v>
      </c>
      <c r="B619" s="1">
        <v>182</v>
      </c>
    </row>
    <row r="620" spans="1:2" x14ac:dyDescent="0.2">
      <c r="A620">
        <v>1213</v>
      </c>
      <c r="B620" s="1">
        <v>182</v>
      </c>
    </row>
    <row r="621" spans="1:2" x14ac:dyDescent="0.2">
      <c r="A621">
        <v>1214</v>
      </c>
      <c r="B621" s="1">
        <v>182</v>
      </c>
    </row>
    <row r="622" spans="1:2" x14ac:dyDescent="0.2">
      <c r="A622">
        <v>1215</v>
      </c>
      <c r="B622" s="1">
        <v>182</v>
      </c>
    </row>
    <row r="623" spans="1:2" x14ac:dyDescent="0.2">
      <c r="A623">
        <v>1216</v>
      </c>
      <c r="B623" s="1">
        <v>182</v>
      </c>
    </row>
    <row r="624" spans="1:2" x14ac:dyDescent="0.2">
      <c r="A624">
        <v>1217</v>
      </c>
      <c r="B624" s="1">
        <v>182</v>
      </c>
    </row>
    <row r="625" spans="1:2" x14ac:dyDescent="0.2">
      <c r="A625">
        <v>1218</v>
      </c>
      <c r="B625" s="1">
        <v>182</v>
      </c>
    </row>
    <row r="626" spans="1:2" x14ac:dyDescent="0.2">
      <c r="A626">
        <v>1219</v>
      </c>
      <c r="B626" s="1">
        <v>182</v>
      </c>
    </row>
    <row r="627" spans="1:2" x14ac:dyDescent="0.2">
      <c r="A627">
        <v>1220</v>
      </c>
      <c r="B627" s="1">
        <v>181</v>
      </c>
    </row>
    <row r="628" spans="1:2" x14ac:dyDescent="0.2">
      <c r="A628">
        <v>1221</v>
      </c>
      <c r="B628" s="1">
        <v>181</v>
      </c>
    </row>
    <row r="629" spans="1:2" x14ac:dyDescent="0.2">
      <c r="A629">
        <v>1222</v>
      </c>
      <c r="B629" s="1">
        <v>181</v>
      </c>
    </row>
    <row r="630" spans="1:2" x14ac:dyDescent="0.2">
      <c r="A630">
        <v>1223</v>
      </c>
      <c r="B630" s="1">
        <v>181</v>
      </c>
    </row>
    <row r="631" spans="1:2" x14ac:dyDescent="0.2">
      <c r="A631">
        <v>1224</v>
      </c>
      <c r="B631" s="1">
        <v>181</v>
      </c>
    </row>
    <row r="632" spans="1:2" x14ac:dyDescent="0.2">
      <c r="A632">
        <v>1225</v>
      </c>
      <c r="B632" s="1">
        <v>181</v>
      </c>
    </row>
    <row r="633" spans="1:2" x14ac:dyDescent="0.2">
      <c r="A633">
        <v>1226</v>
      </c>
      <c r="B633" s="1">
        <v>181</v>
      </c>
    </row>
    <row r="634" spans="1:2" x14ac:dyDescent="0.2">
      <c r="A634">
        <v>1227</v>
      </c>
      <c r="B634" s="1">
        <v>181</v>
      </c>
    </row>
    <row r="635" spans="1:2" x14ac:dyDescent="0.2">
      <c r="A635">
        <v>1228</v>
      </c>
      <c r="B635" s="1">
        <v>181</v>
      </c>
    </row>
    <row r="636" spans="1:2" x14ac:dyDescent="0.2">
      <c r="A636">
        <v>1229</v>
      </c>
      <c r="B636" s="1">
        <v>181</v>
      </c>
    </row>
    <row r="637" spans="1:2" x14ac:dyDescent="0.2">
      <c r="A637">
        <v>1230</v>
      </c>
      <c r="B637" s="1">
        <v>181</v>
      </c>
    </row>
    <row r="638" spans="1:2" x14ac:dyDescent="0.2">
      <c r="A638">
        <v>1231</v>
      </c>
      <c r="B638" s="1">
        <v>181</v>
      </c>
    </row>
    <row r="639" spans="1:2" x14ac:dyDescent="0.2">
      <c r="A639">
        <v>1232</v>
      </c>
      <c r="B639" s="1">
        <v>181</v>
      </c>
    </row>
    <row r="640" spans="1:2" x14ac:dyDescent="0.2">
      <c r="A640">
        <v>1233</v>
      </c>
      <c r="B640" s="1">
        <v>181</v>
      </c>
    </row>
    <row r="641" spans="1:2" x14ac:dyDescent="0.2">
      <c r="A641">
        <v>1234</v>
      </c>
      <c r="B641" s="1">
        <v>181</v>
      </c>
    </row>
    <row r="642" spans="1:2" x14ac:dyDescent="0.2">
      <c r="A642">
        <v>1235</v>
      </c>
      <c r="B642" s="1">
        <v>181</v>
      </c>
    </row>
    <row r="643" spans="1:2" x14ac:dyDescent="0.2">
      <c r="A643">
        <v>1236</v>
      </c>
      <c r="B643" s="1">
        <v>181</v>
      </c>
    </row>
    <row r="644" spans="1:2" x14ac:dyDescent="0.2">
      <c r="A644">
        <v>1237</v>
      </c>
      <c r="B644" s="1">
        <v>181</v>
      </c>
    </row>
    <row r="645" spans="1:2" x14ac:dyDescent="0.2">
      <c r="A645">
        <v>1238</v>
      </c>
      <c r="B645" s="1">
        <v>181</v>
      </c>
    </row>
    <row r="646" spans="1:2" x14ac:dyDescent="0.2">
      <c r="A646">
        <v>1239</v>
      </c>
      <c r="B646" s="1">
        <v>181</v>
      </c>
    </row>
    <row r="647" spans="1:2" x14ac:dyDescent="0.2">
      <c r="A647">
        <v>1240</v>
      </c>
      <c r="B647" s="1">
        <v>180</v>
      </c>
    </row>
    <row r="648" spans="1:2" x14ac:dyDescent="0.2">
      <c r="A648">
        <v>1241</v>
      </c>
      <c r="B648" s="1">
        <v>180</v>
      </c>
    </row>
    <row r="649" spans="1:2" x14ac:dyDescent="0.2">
      <c r="A649">
        <v>1242</v>
      </c>
      <c r="B649" s="1">
        <v>180</v>
      </c>
    </row>
    <row r="650" spans="1:2" x14ac:dyDescent="0.2">
      <c r="A650">
        <v>1243</v>
      </c>
      <c r="B650" s="1">
        <v>180</v>
      </c>
    </row>
    <row r="651" spans="1:2" x14ac:dyDescent="0.2">
      <c r="A651">
        <v>1244</v>
      </c>
      <c r="B651" s="1">
        <v>180</v>
      </c>
    </row>
    <row r="652" spans="1:2" x14ac:dyDescent="0.2">
      <c r="A652">
        <v>1245</v>
      </c>
      <c r="B652" s="1">
        <v>180</v>
      </c>
    </row>
    <row r="653" spans="1:2" x14ac:dyDescent="0.2">
      <c r="A653">
        <v>1246</v>
      </c>
      <c r="B653" s="1">
        <v>180</v>
      </c>
    </row>
    <row r="654" spans="1:2" x14ac:dyDescent="0.2">
      <c r="A654">
        <v>1247</v>
      </c>
      <c r="B654" s="1">
        <v>180</v>
      </c>
    </row>
    <row r="655" spans="1:2" x14ac:dyDescent="0.2">
      <c r="A655">
        <v>1248</v>
      </c>
      <c r="B655" s="1">
        <v>180</v>
      </c>
    </row>
    <row r="656" spans="1:2" x14ac:dyDescent="0.2">
      <c r="A656">
        <v>1249</v>
      </c>
      <c r="B656" s="1">
        <v>180</v>
      </c>
    </row>
    <row r="657" spans="1:2" x14ac:dyDescent="0.2">
      <c r="A657">
        <v>1250</v>
      </c>
      <c r="B657" s="1">
        <v>180</v>
      </c>
    </row>
    <row r="658" spans="1:2" x14ac:dyDescent="0.2">
      <c r="A658">
        <v>1251</v>
      </c>
      <c r="B658" s="1">
        <v>180</v>
      </c>
    </row>
    <row r="659" spans="1:2" x14ac:dyDescent="0.2">
      <c r="A659">
        <v>1252</v>
      </c>
      <c r="B659" s="1">
        <v>180</v>
      </c>
    </row>
    <row r="660" spans="1:2" x14ac:dyDescent="0.2">
      <c r="A660">
        <v>1253</v>
      </c>
      <c r="B660" s="1">
        <v>180</v>
      </c>
    </row>
    <row r="661" spans="1:2" x14ac:dyDescent="0.2">
      <c r="A661">
        <v>1254</v>
      </c>
      <c r="B661" s="1">
        <v>180</v>
      </c>
    </row>
    <row r="662" spans="1:2" x14ac:dyDescent="0.2">
      <c r="A662">
        <v>1255</v>
      </c>
      <c r="B662" s="1">
        <v>180</v>
      </c>
    </row>
    <row r="663" spans="1:2" x14ac:dyDescent="0.2">
      <c r="A663">
        <v>1256</v>
      </c>
      <c r="B663" s="1">
        <v>180</v>
      </c>
    </row>
    <row r="664" spans="1:2" x14ac:dyDescent="0.2">
      <c r="A664">
        <v>1257</v>
      </c>
      <c r="B664" s="1">
        <v>180</v>
      </c>
    </row>
    <row r="665" spans="1:2" x14ac:dyDescent="0.2">
      <c r="A665">
        <v>1258</v>
      </c>
      <c r="B665" s="1">
        <v>180</v>
      </c>
    </row>
    <row r="666" spans="1:2" x14ac:dyDescent="0.2">
      <c r="A666">
        <v>1259</v>
      </c>
      <c r="B666" s="1">
        <v>180</v>
      </c>
    </row>
    <row r="667" spans="1:2" x14ac:dyDescent="0.2">
      <c r="A667">
        <v>1260</v>
      </c>
      <c r="B667" s="1">
        <v>178</v>
      </c>
    </row>
    <row r="668" spans="1:2" x14ac:dyDescent="0.2">
      <c r="A668">
        <v>1261</v>
      </c>
      <c r="B668" s="1">
        <v>178</v>
      </c>
    </row>
    <row r="669" spans="1:2" x14ac:dyDescent="0.2">
      <c r="A669">
        <v>1262</v>
      </c>
      <c r="B669" s="1">
        <v>178</v>
      </c>
    </row>
    <row r="670" spans="1:2" x14ac:dyDescent="0.2">
      <c r="A670">
        <v>1263</v>
      </c>
      <c r="B670" s="1">
        <v>178</v>
      </c>
    </row>
    <row r="671" spans="1:2" x14ac:dyDescent="0.2">
      <c r="A671">
        <v>1264</v>
      </c>
      <c r="B671" s="1">
        <v>178</v>
      </c>
    </row>
    <row r="672" spans="1:2" x14ac:dyDescent="0.2">
      <c r="A672">
        <v>1265</v>
      </c>
      <c r="B672" s="1">
        <v>178</v>
      </c>
    </row>
    <row r="673" spans="1:2" x14ac:dyDescent="0.2">
      <c r="A673">
        <v>1266</v>
      </c>
      <c r="B673" s="1">
        <v>178</v>
      </c>
    </row>
    <row r="674" spans="1:2" x14ac:dyDescent="0.2">
      <c r="A674">
        <v>1267</v>
      </c>
      <c r="B674" s="1">
        <v>178</v>
      </c>
    </row>
    <row r="675" spans="1:2" x14ac:dyDescent="0.2">
      <c r="A675">
        <v>1268</v>
      </c>
      <c r="B675" s="1">
        <v>178</v>
      </c>
    </row>
    <row r="676" spans="1:2" x14ac:dyDescent="0.2">
      <c r="A676">
        <v>1269</v>
      </c>
      <c r="B676" s="1">
        <v>178</v>
      </c>
    </row>
    <row r="677" spans="1:2" x14ac:dyDescent="0.2">
      <c r="A677">
        <v>1270</v>
      </c>
      <c r="B677" s="1">
        <v>178</v>
      </c>
    </row>
    <row r="678" spans="1:2" x14ac:dyDescent="0.2">
      <c r="A678">
        <v>1271</v>
      </c>
      <c r="B678" s="1">
        <v>178</v>
      </c>
    </row>
    <row r="679" spans="1:2" x14ac:dyDescent="0.2">
      <c r="A679">
        <v>1272</v>
      </c>
      <c r="B679" s="1">
        <v>178</v>
      </c>
    </row>
    <row r="680" spans="1:2" x14ac:dyDescent="0.2">
      <c r="A680">
        <v>1273</v>
      </c>
      <c r="B680" s="1">
        <v>178</v>
      </c>
    </row>
    <row r="681" spans="1:2" x14ac:dyDescent="0.2">
      <c r="A681">
        <v>1274</v>
      </c>
      <c r="B681" s="1">
        <v>178</v>
      </c>
    </row>
    <row r="682" spans="1:2" x14ac:dyDescent="0.2">
      <c r="A682">
        <v>1275</v>
      </c>
      <c r="B682" s="1">
        <v>178</v>
      </c>
    </row>
    <row r="683" spans="1:2" x14ac:dyDescent="0.2">
      <c r="A683">
        <v>1276</v>
      </c>
      <c r="B683" s="1">
        <v>178</v>
      </c>
    </row>
    <row r="684" spans="1:2" x14ac:dyDescent="0.2">
      <c r="A684">
        <v>1277</v>
      </c>
      <c r="B684" s="1">
        <v>178</v>
      </c>
    </row>
    <row r="685" spans="1:2" x14ac:dyDescent="0.2">
      <c r="A685">
        <v>1278</v>
      </c>
      <c r="B685" s="1">
        <v>178</v>
      </c>
    </row>
    <row r="686" spans="1:2" x14ac:dyDescent="0.2">
      <c r="A686">
        <v>1279</v>
      </c>
      <c r="B686" s="1">
        <v>178</v>
      </c>
    </row>
    <row r="687" spans="1:2" x14ac:dyDescent="0.2">
      <c r="A687">
        <v>1280</v>
      </c>
      <c r="B687" s="1">
        <v>177</v>
      </c>
    </row>
    <row r="688" spans="1:2" x14ac:dyDescent="0.2">
      <c r="A688">
        <v>1281</v>
      </c>
      <c r="B688" s="1">
        <v>177</v>
      </c>
    </row>
    <row r="689" spans="1:2" x14ac:dyDescent="0.2">
      <c r="A689">
        <v>1282</v>
      </c>
      <c r="B689" s="1">
        <v>177</v>
      </c>
    </row>
    <row r="690" spans="1:2" x14ac:dyDescent="0.2">
      <c r="A690">
        <v>1283</v>
      </c>
      <c r="B690" s="1">
        <v>177</v>
      </c>
    </row>
    <row r="691" spans="1:2" x14ac:dyDescent="0.2">
      <c r="A691">
        <v>1284</v>
      </c>
      <c r="B691" s="1">
        <v>177</v>
      </c>
    </row>
    <row r="692" spans="1:2" x14ac:dyDescent="0.2">
      <c r="A692">
        <v>1285</v>
      </c>
      <c r="B692" s="1">
        <v>177</v>
      </c>
    </row>
    <row r="693" spans="1:2" x14ac:dyDescent="0.2">
      <c r="A693">
        <v>1286</v>
      </c>
      <c r="B693" s="1">
        <v>177</v>
      </c>
    </row>
    <row r="694" spans="1:2" x14ac:dyDescent="0.2">
      <c r="A694">
        <v>1287</v>
      </c>
      <c r="B694" s="1">
        <v>177</v>
      </c>
    </row>
    <row r="695" spans="1:2" x14ac:dyDescent="0.2">
      <c r="A695">
        <v>1288</v>
      </c>
      <c r="B695" s="1">
        <v>177</v>
      </c>
    </row>
    <row r="696" spans="1:2" x14ac:dyDescent="0.2">
      <c r="A696">
        <v>1289</v>
      </c>
      <c r="B696" s="1">
        <v>177</v>
      </c>
    </row>
    <row r="697" spans="1:2" x14ac:dyDescent="0.2">
      <c r="A697">
        <v>1290</v>
      </c>
      <c r="B697" s="1">
        <v>177</v>
      </c>
    </row>
    <row r="698" spans="1:2" x14ac:dyDescent="0.2">
      <c r="A698">
        <v>1291</v>
      </c>
      <c r="B698" s="1">
        <v>177</v>
      </c>
    </row>
    <row r="699" spans="1:2" x14ac:dyDescent="0.2">
      <c r="A699">
        <v>1292</v>
      </c>
      <c r="B699" s="1">
        <v>177</v>
      </c>
    </row>
    <row r="700" spans="1:2" x14ac:dyDescent="0.2">
      <c r="A700">
        <v>1293</v>
      </c>
      <c r="B700" s="1">
        <v>177</v>
      </c>
    </row>
    <row r="701" spans="1:2" x14ac:dyDescent="0.2">
      <c r="A701">
        <v>1294</v>
      </c>
      <c r="B701" s="1">
        <v>177</v>
      </c>
    </row>
    <row r="702" spans="1:2" x14ac:dyDescent="0.2">
      <c r="A702">
        <v>1295</v>
      </c>
      <c r="B702" s="1">
        <v>177</v>
      </c>
    </row>
    <row r="703" spans="1:2" x14ac:dyDescent="0.2">
      <c r="A703">
        <v>1296</v>
      </c>
      <c r="B703" s="1">
        <v>177</v>
      </c>
    </row>
    <row r="704" spans="1:2" x14ac:dyDescent="0.2">
      <c r="A704">
        <v>1297</v>
      </c>
      <c r="B704" s="1">
        <v>177</v>
      </c>
    </row>
    <row r="705" spans="1:2" x14ac:dyDescent="0.2">
      <c r="A705">
        <v>1298</v>
      </c>
      <c r="B705" s="1">
        <v>177</v>
      </c>
    </row>
    <row r="706" spans="1:2" x14ac:dyDescent="0.2">
      <c r="A706">
        <v>1299</v>
      </c>
      <c r="B706" s="1">
        <v>177</v>
      </c>
    </row>
    <row r="707" spans="1:2" x14ac:dyDescent="0.2">
      <c r="A707">
        <v>1300</v>
      </c>
      <c r="B707" s="1">
        <v>175</v>
      </c>
    </row>
    <row r="708" spans="1:2" x14ac:dyDescent="0.2">
      <c r="A708">
        <v>1301</v>
      </c>
      <c r="B708" s="1">
        <v>175</v>
      </c>
    </row>
    <row r="709" spans="1:2" x14ac:dyDescent="0.2">
      <c r="A709">
        <v>1302</v>
      </c>
      <c r="B709" s="1">
        <v>175</v>
      </c>
    </row>
    <row r="710" spans="1:2" x14ac:dyDescent="0.2">
      <c r="A710">
        <v>1303</v>
      </c>
      <c r="B710" s="1">
        <v>175</v>
      </c>
    </row>
    <row r="711" spans="1:2" x14ac:dyDescent="0.2">
      <c r="A711">
        <v>1304</v>
      </c>
      <c r="B711" s="1">
        <v>175</v>
      </c>
    </row>
    <row r="712" spans="1:2" x14ac:dyDescent="0.2">
      <c r="A712">
        <v>1305</v>
      </c>
      <c r="B712" s="1">
        <v>175</v>
      </c>
    </row>
    <row r="713" spans="1:2" x14ac:dyDescent="0.2">
      <c r="A713">
        <v>1306</v>
      </c>
      <c r="B713" s="1">
        <v>175</v>
      </c>
    </row>
    <row r="714" spans="1:2" x14ac:dyDescent="0.2">
      <c r="A714">
        <v>1307</v>
      </c>
      <c r="B714" s="1">
        <v>175</v>
      </c>
    </row>
    <row r="715" spans="1:2" x14ac:dyDescent="0.2">
      <c r="A715">
        <v>1308</v>
      </c>
      <c r="B715" s="1">
        <v>175</v>
      </c>
    </row>
    <row r="716" spans="1:2" x14ac:dyDescent="0.2">
      <c r="A716">
        <v>1309</v>
      </c>
      <c r="B716" s="1">
        <v>175</v>
      </c>
    </row>
    <row r="717" spans="1:2" x14ac:dyDescent="0.2">
      <c r="A717">
        <v>1310</v>
      </c>
      <c r="B717" s="1">
        <v>175</v>
      </c>
    </row>
    <row r="718" spans="1:2" x14ac:dyDescent="0.2">
      <c r="A718">
        <v>1311</v>
      </c>
      <c r="B718" s="1">
        <v>175</v>
      </c>
    </row>
    <row r="719" spans="1:2" x14ac:dyDescent="0.2">
      <c r="A719">
        <v>1312</v>
      </c>
      <c r="B719" s="1">
        <v>175</v>
      </c>
    </row>
    <row r="720" spans="1:2" x14ac:dyDescent="0.2">
      <c r="A720">
        <v>1313</v>
      </c>
      <c r="B720" s="1">
        <v>175</v>
      </c>
    </row>
    <row r="721" spans="1:2" x14ac:dyDescent="0.2">
      <c r="A721">
        <v>1314</v>
      </c>
      <c r="B721" s="1">
        <v>175</v>
      </c>
    </row>
    <row r="722" spans="1:2" x14ac:dyDescent="0.2">
      <c r="A722">
        <v>1315</v>
      </c>
      <c r="B722" s="1">
        <v>175</v>
      </c>
    </row>
    <row r="723" spans="1:2" x14ac:dyDescent="0.2">
      <c r="A723">
        <v>1316</v>
      </c>
      <c r="B723" s="1">
        <v>175</v>
      </c>
    </row>
    <row r="724" spans="1:2" x14ac:dyDescent="0.2">
      <c r="A724">
        <v>1317</v>
      </c>
      <c r="B724" s="1">
        <v>175</v>
      </c>
    </row>
    <row r="725" spans="1:2" x14ac:dyDescent="0.2">
      <c r="A725">
        <v>1318</v>
      </c>
      <c r="B725" s="1">
        <v>175</v>
      </c>
    </row>
    <row r="726" spans="1:2" x14ac:dyDescent="0.2">
      <c r="A726">
        <v>1319</v>
      </c>
      <c r="B726" s="1">
        <v>175</v>
      </c>
    </row>
    <row r="727" spans="1:2" x14ac:dyDescent="0.2">
      <c r="A727">
        <v>1320</v>
      </c>
      <c r="B727" s="1">
        <v>174</v>
      </c>
    </row>
    <row r="728" spans="1:2" x14ac:dyDescent="0.2">
      <c r="A728">
        <v>1321</v>
      </c>
      <c r="B728" s="1">
        <v>174</v>
      </c>
    </row>
    <row r="729" spans="1:2" x14ac:dyDescent="0.2">
      <c r="A729">
        <v>1322</v>
      </c>
      <c r="B729" s="1">
        <v>174</v>
      </c>
    </row>
    <row r="730" spans="1:2" x14ac:dyDescent="0.2">
      <c r="A730">
        <v>1323</v>
      </c>
      <c r="B730" s="1">
        <v>174</v>
      </c>
    </row>
    <row r="731" spans="1:2" x14ac:dyDescent="0.2">
      <c r="A731">
        <v>1324</v>
      </c>
      <c r="B731" s="1">
        <v>174</v>
      </c>
    </row>
    <row r="732" spans="1:2" x14ac:dyDescent="0.2">
      <c r="A732">
        <v>1325</v>
      </c>
      <c r="B732" s="1">
        <v>174</v>
      </c>
    </row>
    <row r="733" spans="1:2" x14ac:dyDescent="0.2">
      <c r="A733">
        <v>1326</v>
      </c>
      <c r="B733" s="1">
        <v>174</v>
      </c>
    </row>
    <row r="734" spans="1:2" x14ac:dyDescent="0.2">
      <c r="A734">
        <v>1327</v>
      </c>
      <c r="B734" s="1">
        <v>174</v>
      </c>
    </row>
    <row r="735" spans="1:2" x14ac:dyDescent="0.2">
      <c r="A735">
        <v>1328</v>
      </c>
      <c r="B735" s="1">
        <v>174</v>
      </c>
    </row>
    <row r="736" spans="1:2" x14ac:dyDescent="0.2">
      <c r="A736">
        <v>1329</v>
      </c>
      <c r="B736" s="1">
        <v>174</v>
      </c>
    </row>
    <row r="737" spans="1:2" x14ac:dyDescent="0.2">
      <c r="A737">
        <v>1330</v>
      </c>
      <c r="B737" s="1">
        <v>174</v>
      </c>
    </row>
    <row r="738" spans="1:2" x14ac:dyDescent="0.2">
      <c r="A738">
        <v>1331</v>
      </c>
      <c r="B738" s="1">
        <v>174</v>
      </c>
    </row>
    <row r="739" spans="1:2" x14ac:dyDescent="0.2">
      <c r="A739">
        <v>1332</v>
      </c>
      <c r="B739" s="1">
        <v>174</v>
      </c>
    </row>
    <row r="740" spans="1:2" x14ac:dyDescent="0.2">
      <c r="A740">
        <v>1333</v>
      </c>
      <c r="B740" s="1">
        <v>174</v>
      </c>
    </row>
    <row r="741" spans="1:2" x14ac:dyDescent="0.2">
      <c r="A741">
        <v>1334</v>
      </c>
      <c r="B741" s="1">
        <v>174</v>
      </c>
    </row>
    <row r="742" spans="1:2" x14ac:dyDescent="0.2">
      <c r="A742">
        <v>1335</v>
      </c>
      <c r="B742" s="1">
        <v>174</v>
      </c>
    </row>
    <row r="743" spans="1:2" x14ac:dyDescent="0.2">
      <c r="A743">
        <v>1336</v>
      </c>
      <c r="B743" s="1">
        <v>174</v>
      </c>
    </row>
    <row r="744" spans="1:2" x14ac:dyDescent="0.2">
      <c r="A744">
        <v>1337</v>
      </c>
      <c r="B744" s="1">
        <v>174</v>
      </c>
    </row>
    <row r="745" spans="1:2" x14ac:dyDescent="0.2">
      <c r="A745">
        <v>1338</v>
      </c>
      <c r="B745" s="1">
        <v>174</v>
      </c>
    </row>
    <row r="746" spans="1:2" x14ac:dyDescent="0.2">
      <c r="A746">
        <v>1339</v>
      </c>
      <c r="B746" s="1">
        <v>174</v>
      </c>
    </row>
    <row r="747" spans="1:2" x14ac:dyDescent="0.2">
      <c r="A747">
        <v>1340</v>
      </c>
      <c r="B747" s="1">
        <v>173</v>
      </c>
    </row>
    <row r="748" spans="1:2" x14ac:dyDescent="0.2">
      <c r="A748">
        <v>1341</v>
      </c>
      <c r="B748" s="1">
        <v>173</v>
      </c>
    </row>
    <row r="749" spans="1:2" x14ac:dyDescent="0.2">
      <c r="A749">
        <v>1342</v>
      </c>
      <c r="B749" s="1">
        <v>173</v>
      </c>
    </row>
    <row r="750" spans="1:2" x14ac:dyDescent="0.2">
      <c r="A750">
        <v>1343</v>
      </c>
      <c r="B750" s="1">
        <v>173</v>
      </c>
    </row>
    <row r="751" spans="1:2" x14ac:dyDescent="0.2">
      <c r="A751">
        <v>1344</v>
      </c>
      <c r="B751" s="1">
        <v>173</v>
      </c>
    </row>
    <row r="752" spans="1:2" x14ac:dyDescent="0.2">
      <c r="A752">
        <v>1345</v>
      </c>
      <c r="B752" s="1">
        <v>173</v>
      </c>
    </row>
    <row r="753" spans="1:2" x14ac:dyDescent="0.2">
      <c r="A753">
        <v>1346</v>
      </c>
      <c r="B753" s="1">
        <v>173</v>
      </c>
    </row>
    <row r="754" spans="1:2" x14ac:dyDescent="0.2">
      <c r="A754">
        <v>1347</v>
      </c>
      <c r="B754" s="1">
        <v>173</v>
      </c>
    </row>
    <row r="755" spans="1:2" x14ac:dyDescent="0.2">
      <c r="A755">
        <v>1348</v>
      </c>
      <c r="B755" s="1">
        <v>173</v>
      </c>
    </row>
    <row r="756" spans="1:2" x14ac:dyDescent="0.2">
      <c r="A756">
        <v>1349</v>
      </c>
      <c r="B756" s="1">
        <v>173</v>
      </c>
    </row>
    <row r="757" spans="1:2" x14ac:dyDescent="0.2">
      <c r="A757">
        <v>1350</v>
      </c>
      <c r="B757" s="1">
        <v>173</v>
      </c>
    </row>
    <row r="758" spans="1:2" x14ac:dyDescent="0.2">
      <c r="A758">
        <v>1351</v>
      </c>
      <c r="B758" s="1">
        <v>173</v>
      </c>
    </row>
    <row r="759" spans="1:2" x14ac:dyDescent="0.2">
      <c r="A759">
        <v>1352</v>
      </c>
      <c r="B759" s="1">
        <v>173</v>
      </c>
    </row>
    <row r="760" spans="1:2" x14ac:dyDescent="0.2">
      <c r="A760">
        <v>1353</v>
      </c>
      <c r="B760" s="1">
        <v>173</v>
      </c>
    </row>
    <row r="761" spans="1:2" x14ac:dyDescent="0.2">
      <c r="A761">
        <v>1354</v>
      </c>
      <c r="B761" s="1">
        <v>173</v>
      </c>
    </row>
    <row r="762" spans="1:2" x14ac:dyDescent="0.2">
      <c r="A762">
        <v>1355</v>
      </c>
      <c r="B762" s="1">
        <v>173</v>
      </c>
    </row>
    <row r="763" spans="1:2" x14ac:dyDescent="0.2">
      <c r="A763">
        <v>1356</v>
      </c>
      <c r="B763" s="1">
        <v>173</v>
      </c>
    </row>
    <row r="764" spans="1:2" x14ac:dyDescent="0.2">
      <c r="A764">
        <v>1357</v>
      </c>
      <c r="B764" s="1">
        <v>173</v>
      </c>
    </row>
    <row r="765" spans="1:2" x14ac:dyDescent="0.2">
      <c r="A765">
        <v>1358</v>
      </c>
      <c r="B765" s="1">
        <v>173</v>
      </c>
    </row>
    <row r="766" spans="1:2" x14ac:dyDescent="0.2">
      <c r="A766">
        <v>1359</v>
      </c>
      <c r="B766" s="1">
        <v>173</v>
      </c>
    </row>
    <row r="767" spans="1:2" x14ac:dyDescent="0.2">
      <c r="A767">
        <v>1360</v>
      </c>
      <c r="B767" s="1">
        <v>172</v>
      </c>
    </row>
    <row r="768" spans="1:2" x14ac:dyDescent="0.2">
      <c r="A768">
        <v>1361</v>
      </c>
      <c r="B768" s="1">
        <v>172</v>
      </c>
    </row>
    <row r="769" spans="1:2" x14ac:dyDescent="0.2">
      <c r="A769">
        <v>1362</v>
      </c>
      <c r="B769" s="1">
        <v>172</v>
      </c>
    </row>
    <row r="770" spans="1:2" x14ac:dyDescent="0.2">
      <c r="A770">
        <v>1363</v>
      </c>
      <c r="B770" s="1">
        <v>172</v>
      </c>
    </row>
    <row r="771" spans="1:2" x14ac:dyDescent="0.2">
      <c r="A771">
        <v>1364</v>
      </c>
      <c r="B771" s="1">
        <v>172</v>
      </c>
    </row>
    <row r="772" spans="1:2" x14ac:dyDescent="0.2">
      <c r="A772">
        <v>1365</v>
      </c>
      <c r="B772" s="1">
        <v>172</v>
      </c>
    </row>
    <row r="773" spans="1:2" x14ac:dyDescent="0.2">
      <c r="A773">
        <v>1366</v>
      </c>
      <c r="B773" s="1">
        <v>172</v>
      </c>
    </row>
    <row r="774" spans="1:2" x14ac:dyDescent="0.2">
      <c r="A774">
        <v>1367</v>
      </c>
      <c r="B774" s="1">
        <v>172</v>
      </c>
    </row>
    <row r="775" spans="1:2" x14ac:dyDescent="0.2">
      <c r="A775">
        <v>1368</v>
      </c>
      <c r="B775" s="1">
        <v>172</v>
      </c>
    </row>
    <row r="776" spans="1:2" x14ac:dyDescent="0.2">
      <c r="A776">
        <v>1369</v>
      </c>
      <c r="B776" s="1">
        <v>172</v>
      </c>
    </row>
    <row r="777" spans="1:2" x14ac:dyDescent="0.2">
      <c r="A777">
        <v>1370</v>
      </c>
      <c r="B777" s="1">
        <v>172</v>
      </c>
    </row>
    <row r="778" spans="1:2" x14ac:dyDescent="0.2">
      <c r="A778">
        <v>1371</v>
      </c>
      <c r="B778" s="1">
        <v>172</v>
      </c>
    </row>
    <row r="779" spans="1:2" x14ac:dyDescent="0.2">
      <c r="A779">
        <v>1372</v>
      </c>
      <c r="B779" s="1">
        <v>172</v>
      </c>
    </row>
    <row r="780" spans="1:2" x14ac:dyDescent="0.2">
      <c r="A780">
        <v>1373</v>
      </c>
      <c r="B780" s="1">
        <v>172</v>
      </c>
    </row>
    <row r="781" spans="1:2" x14ac:dyDescent="0.2">
      <c r="A781">
        <v>1374</v>
      </c>
      <c r="B781" s="1">
        <v>172</v>
      </c>
    </row>
    <row r="782" spans="1:2" x14ac:dyDescent="0.2">
      <c r="A782">
        <v>1375</v>
      </c>
      <c r="B782" s="1">
        <v>172</v>
      </c>
    </row>
    <row r="783" spans="1:2" x14ac:dyDescent="0.2">
      <c r="A783">
        <v>1376</v>
      </c>
      <c r="B783" s="1">
        <v>172</v>
      </c>
    </row>
    <row r="784" spans="1:2" x14ac:dyDescent="0.2">
      <c r="A784">
        <v>1377</v>
      </c>
      <c r="B784" s="1">
        <v>172</v>
      </c>
    </row>
    <row r="785" spans="1:2" x14ac:dyDescent="0.2">
      <c r="A785">
        <v>1378</v>
      </c>
      <c r="B785" s="1">
        <v>172</v>
      </c>
    </row>
    <row r="786" spans="1:2" x14ac:dyDescent="0.2">
      <c r="A786">
        <v>1379</v>
      </c>
      <c r="B786" s="1">
        <v>172</v>
      </c>
    </row>
    <row r="787" spans="1:2" x14ac:dyDescent="0.2">
      <c r="A787">
        <v>1380</v>
      </c>
      <c r="B787" s="1">
        <v>171</v>
      </c>
    </row>
    <row r="788" spans="1:2" x14ac:dyDescent="0.2">
      <c r="A788">
        <v>1381</v>
      </c>
      <c r="B788" s="1">
        <v>171</v>
      </c>
    </row>
    <row r="789" spans="1:2" x14ac:dyDescent="0.2">
      <c r="A789">
        <v>1382</v>
      </c>
      <c r="B789" s="1">
        <v>171</v>
      </c>
    </row>
    <row r="790" spans="1:2" x14ac:dyDescent="0.2">
      <c r="A790">
        <v>1383</v>
      </c>
      <c r="B790" s="1">
        <v>171</v>
      </c>
    </row>
    <row r="791" spans="1:2" x14ac:dyDescent="0.2">
      <c r="A791">
        <v>1384</v>
      </c>
      <c r="B791" s="1">
        <v>171</v>
      </c>
    </row>
    <row r="792" spans="1:2" x14ac:dyDescent="0.2">
      <c r="A792">
        <v>1385</v>
      </c>
      <c r="B792" s="1">
        <v>171</v>
      </c>
    </row>
    <row r="793" spans="1:2" x14ac:dyDescent="0.2">
      <c r="A793">
        <v>1386</v>
      </c>
      <c r="B793" s="1">
        <v>171</v>
      </c>
    </row>
    <row r="794" spans="1:2" x14ac:dyDescent="0.2">
      <c r="A794">
        <v>1387</v>
      </c>
      <c r="B794" s="1">
        <v>171</v>
      </c>
    </row>
    <row r="795" spans="1:2" x14ac:dyDescent="0.2">
      <c r="A795">
        <v>1388</v>
      </c>
      <c r="B795" s="1">
        <v>171</v>
      </c>
    </row>
    <row r="796" spans="1:2" x14ac:dyDescent="0.2">
      <c r="A796">
        <v>1389</v>
      </c>
      <c r="B796" s="1">
        <v>171</v>
      </c>
    </row>
    <row r="797" spans="1:2" x14ac:dyDescent="0.2">
      <c r="A797">
        <v>1390</v>
      </c>
      <c r="B797" s="1">
        <v>171</v>
      </c>
    </row>
    <row r="798" spans="1:2" x14ac:dyDescent="0.2">
      <c r="A798">
        <v>1391</v>
      </c>
      <c r="B798" s="1">
        <v>171</v>
      </c>
    </row>
    <row r="799" spans="1:2" x14ac:dyDescent="0.2">
      <c r="A799">
        <v>1392</v>
      </c>
      <c r="B799" s="1">
        <v>171</v>
      </c>
    </row>
    <row r="800" spans="1:2" x14ac:dyDescent="0.2">
      <c r="A800">
        <v>1393</v>
      </c>
      <c r="B800" s="1">
        <v>171</v>
      </c>
    </row>
    <row r="801" spans="1:2" x14ac:dyDescent="0.2">
      <c r="A801">
        <v>1394</v>
      </c>
      <c r="B801" s="1">
        <v>171</v>
      </c>
    </row>
    <row r="802" spans="1:2" x14ac:dyDescent="0.2">
      <c r="A802">
        <v>1395</v>
      </c>
      <c r="B802" s="1">
        <v>171</v>
      </c>
    </row>
    <row r="803" spans="1:2" x14ac:dyDescent="0.2">
      <c r="A803">
        <v>1396</v>
      </c>
      <c r="B803" s="1">
        <v>171</v>
      </c>
    </row>
    <row r="804" spans="1:2" x14ac:dyDescent="0.2">
      <c r="A804">
        <v>1397</v>
      </c>
      <c r="B804" s="1">
        <v>171</v>
      </c>
    </row>
    <row r="805" spans="1:2" x14ac:dyDescent="0.2">
      <c r="A805">
        <v>1398</v>
      </c>
      <c r="B805" s="1">
        <v>171</v>
      </c>
    </row>
    <row r="806" spans="1:2" x14ac:dyDescent="0.2">
      <c r="A806">
        <v>1399</v>
      </c>
      <c r="B806" s="1">
        <v>171</v>
      </c>
    </row>
    <row r="807" spans="1:2" x14ac:dyDescent="0.2">
      <c r="A807">
        <v>1400</v>
      </c>
      <c r="B807" s="1">
        <v>171</v>
      </c>
    </row>
    <row r="808" spans="1:2" x14ac:dyDescent="0.2">
      <c r="A808">
        <v>1401</v>
      </c>
      <c r="B808" s="1">
        <v>171</v>
      </c>
    </row>
    <row r="809" spans="1:2" x14ac:dyDescent="0.2">
      <c r="A809">
        <v>1402</v>
      </c>
      <c r="B809" s="1">
        <v>171</v>
      </c>
    </row>
    <row r="810" spans="1:2" x14ac:dyDescent="0.2">
      <c r="A810">
        <v>1403</v>
      </c>
      <c r="B810" s="1">
        <v>171</v>
      </c>
    </row>
    <row r="811" spans="1:2" x14ac:dyDescent="0.2">
      <c r="A811">
        <v>1404</v>
      </c>
      <c r="B811" s="1">
        <v>171</v>
      </c>
    </row>
    <row r="812" spans="1:2" x14ac:dyDescent="0.2">
      <c r="A812">
        <v>1405</v>
      </c>
      <c r="B812" s="1">
        <v>171</v>
      </c>
    </row>
    <row r="813" spans="1:2" x14ac:dyDescent="0.2">
      <c r="A813">
        <v>1406</v>
      </c>
      <c r="B813" s="1">
        <v>171</v>
      </c>
    </row>
    <row r="814" spans="1:2" x14ac:dyDescent="0.2">
      <c r="A814">
        <v>1407</v>
      </c>
      <c r="B814" s="1">
        <v>171</v>
      </c>
    </row>
    <row r="815" spans="1:2" x14ac:dyDescent="0.2">
      <c r="A815">
        <v>1408</v>
      </c>
      <c r="B815" s="1">
        <v>171</v>
      </c>
    </row>
    <row r="816" spans="1:2" x14ac:dyDescent="0.2">
      <c r="A816">
        <v>1409</v>
      </c>
      <c r="B816" s="1">
        <v>171</v>
      </c>
    </row>
    <row r="817" spans="1:2" x14ac:dyDescent="0.2">
      <c r="A817">
        <v>1410</v>
      </c>
      <c r="B817" s="1">
        <v>171</v>
      </c>
    </row>
    <row r="818" spans="1:2" x14ac:dyDescent="0.2">
      <c r="A818">
        <v>1411</v>
      </c>
      <c r="B818" s="1">
        <v>171</v>
      </c>
    </row>
    <row r="819" spans="1:2" x14ac:dyDescent="0.2">
      <c r="A819">
        <v>1412</v>
      </c>
      <c r="B819" s="1">
        <v>171</v>
      </c>
    </row>
    <row r="820" spans="1:2" x14ac:dyDescent="0.2">
      <c r="A820">
        <v>1413</v>
      </c>
      <c r="B820" s="1">
        <v>171</v>
      </c>
    </row>
    <row r="821" spans="1:2" x14ac:dyDescent="0.2">
      <c r="A821">
        <v>1414</v>
      </c>
      <c r="B821" s="1">
        <v>171</v>
      </c>
    </row>
    <row r="822" spans="1:2" x14ac:dyDescent="0.2">
      <c r="A822">
        <v>1415</v>
      </c>
      <c r="B822" s="1">
        <v>171</v>
      </c>
    </row>
    <row r="823" spans="1:2" x14ac:dyDescent="0.2">
      <c r="A823">
        <v>1416</v>
      </c>
      <c r="B823" s="1">
        <v>171</v>
      </c>
    </row>
    <row r="824" spans="1:2" x14ac:dyDescent="0.2">
      <c r="A824">
        <v>1417</v>
      </c>
      <c r="B824" s="1">
        <v>171</v>
      </c>
    </row>
    <row r="825" spans="1:2" x14ac:dyDescent="0.2">
      <c r="A825">
        <v>1418</v>
      </c>
      <c r="B825" s="1">
        <v>171</v>
      </c>
    </row>
    <row r="826" spans="1:2" x14ac:dyDescent="0.2">
      <c r="A826">
        <v>1419</v>
      </c>
      <c r="B826" s="1">
        <v>171</v>
      </c>
    </row>
    <row r="827" spans="1:2" x14ac:dyDescent="0.2">
      <c r="A827">
        <v>1420</v>
      </c>
      <c r="B827" s="1">
        <v>170</v>
      </c>
    </row>
    <row r="828" spans="1:2" x14ac:dyDescent="0.2">
      <c r="A828">
        <v>1421</v>
      </c>
      <c r="B828" s="1">
        <v>170</v>
      </c>
    </row>
    <row r="829" spans="1:2" x14ac:dyDescent="0.2">
      <c r="A829">
        <v>1422</v>
      </c>
      <c r="B829" s="1">
        <v>170</v>
      </c>
    </row>
    <row r="830" spans="1:2" x14ac:dyDescent="0.2">
      <c r="A830">
        <v>1423</v>
      </c>
      <c r="B830" s="1">
        <v>170</v>
      </c>
    </row>
    <row r="831" spans="1:2" x14ac:dyDescent="0.2">
      <c r="A831">
        <v>1424</v>
      </c>
      <c r="B831" s="1">
        <v>170</v>
      </c>
    </row>
    <row r="832" spans="1:2" x14ac:dyDescent="0.2">
      <c r="A832">
        <v>1425</v>
      </c>
      <c r="B832" s="1">
        <v>170</v>
      </c>
    </row>
    <row r="833" spans="1:2" x14ac:dyDescent="0.2">
      <c r="A833">
        <v>1426</v>
      </c>
      <c r="B833" s="1">
        <v>170</v>
      </c>
    </row>
    <row r="834" spans="1:2" x14ac:dyDescent="0.2">
      <c r="A834">
        <v>1427</v>
      </c>
      <c r="B834" s="1">
        <v>170</v>
      </c>
    </row>
    <row r="835" spans="1:2" x14ac:dyDescent="0.2">
      <c r="A835">
        <v>1428</v>
      </c>
      <c r="B835" s="1">
        <v>170</v>
      </c>
    </row>
    <row r="836" spans="1:2" x14ac:dyDescent="0.2">
      <c r="A836">
        <v>1429</v>
      </c>
      <c r="B836" s="1">
        <v>170</v>
      </c>
    </row>
    <row r="837" spans="1:2" x14ac:dyDescent="0.2">
      <c r="A837">
        <v>1430</v>
      </c>
      <c r="B837" s="1">
        <v>170</v>
      </c>
    </row>
    <row r="838" spans="1:2" x14ac:dyDescent="0.2">
      <c r="A838">
        <v>1431</v>
      </c>
      <c r="B838" s="1">
        <v>170</v>
      </c>
    </row>
    <row r="839" spans="1:2" x14ac:dyDescent="0.2">
      <c r="A839">
        <v>1432</v>
      </c>
      <c r="B839" s="1">
        <v>170</v>
      </c>
    </row>
    <row r="840" spans="1:2" x14ac:dyDescent="0.2">
      <c r="A840">
        <v>1433</v>
      </c>
      <c r="B840" s="1">
        <v>170</v>
      </c>
    </row>
    <row r="841" spans="1:2" x14ac:dyDescent="0.2">
      <c r="A841">
        <v>1434</v>
      </c>
      <c r="B841" s="1">
        <v>170</v>
      </c>
    </row>
    <row r="842" spans="1:2" x14ac:dyDescent="0.2">
      <c r="A842">
        <v>1435</v>
      </c>
      <c r="B842" s="1">
        <v>170</v>
      </c>
    </row>
    <row r="843" spans="1:2" x14ac:dyDescent="0.2">
      <c r="A843">
        <v>1436</v>
      </c>
      <c r="B843" s="1">
        <v>170</v>
      </c>
    </row>
    <row r="844" spans="1:2" x14ac:dyDescent="0.2">
      <c r="A844">
        <v>1437</v>
      </c>
      <c r="B844" s="1">
        <v>170</v>
      </c>
    </row>
    <row r="845" spans="1:2" x14ac:dyDescent="0.2">
      <c r="A845">
        <v>1438</v>
      </c>
      <c r="B845" s="1">
        <v>170</v>
      </c>
    </row>
    <row r="846" spans="1:2" x14ac:dyDescent="0.2">
      <c r="A846">
        <v>1439</v>
      </c>
      <c r="B846" s="1">
        <v>170</v>
      </c>
    </row>
    <row r="847" spans="1:2" x14ac:dyDescent="0.2">
      <c r="A847">
        <v>1440</v>
      </c>
      <c r="B847" s="1">
        <v>169</v>
      </c>
    </row>
    <row r="848" spans="1:2" x14ac:dyDescent="0.2">
      <c r="A848">
        <v>1441</v>
      </c>
      <c r="B848" s="1">
        <v>169</v>
      </c>
    </row>
    <row r="849" spans="1:2" x14ac:dyDescent="0.2">
      <c r="A849">
        <v>1442</v>
      </c>
      <c r="B849" s="1">
        <v>169</v>
      </c>
    </row>
    <row r="850" spans="1:2" x14ac:dyDescent="0.2">
      <c r="A850">
        <v>1443</v>
      </c>
      <c r="B850" s="1">
        <v>169</v>
      </c>
    </row>
    <row r="851" spans="1:2" x14ac:dyDescent="0.2">
      <c r="A851">
        <v>1444</v>
      </c>
      <c r="B851" s="1">
        <v>169</v>
      </c>
    </row>
    <row r="852" spans="1:2" x14ac:dyDescent="0.2">
      <c r="A852">
        <v>1445</v>
      </c>
      <c r="B852" s="1">
        <v>169</v>
      </c>
    </row>
    <row r="853" spans="1:2" x14ac:dyDescent="0.2">
      <c r="A853">
        <v>1446</v>
      </c>
      <c r="B853" s="1">
        <v>169</v>
      </c>
    </row>
    <row r="854" spans="1:2" x14ac:dyDescent="0.2">
      <c r="A854">
        <v>1447</v>
      </c>
      <c r="B854" s="1">
        <v>169</v>
      </c>
    </row>
    <row r="855" spans="1:2" x14ac:dyDescent="0.2">
      <c r="A855">
        <v>1448</v>
      </c>
      <c r="B855" s="1">
        <v>169</v>
      </c>
    </row>
    <row r="856" spans="1:2" x14ac:dyDescent="0.2">
      <c r="A856">
        <v>1449</v>
      </c>
      <c r="B856" s="1">
        <v>169</v>
      </c>
    </row>
    <row r="857" spans="1:2" x14ac:dyDescent="0.2">
      <c r="A857">
        <v>1450</v>
      </c>
      <c r="B857" s="1">
        <v>169</v>
      </c>
    </row>
    <row r="858" spans="1:2" x14ac:dyDescent="0.2">
      <c r="A858">
        <v>1451</v>
      </c>
      <c r="B858" s="1">
        <v>169</v>
      </c>
    </row>
    <row r="859" spans="1:2" x14ac:dyDescent="0.2">
      <c r="A859">
        <v>1452</v>
      </c>
      <c r="B859" s="1">
        <v>169</v>
      </c>
    </row>
    <row r="860" spans="1:2" x14ac:dyDescent="0.2">
      <c r="A860">
        <v>1453</v>
      </c>
      <c r="B860" s="1">
        <v>169</v>
      </c>
    </row>
    <row r="861" spans="1:2" x14ac:dyDescent="0.2">
      <c r="A861">
        <v>1454</v>
      </c>
      <c r="B861" s="1">
        <v>169</v>
      </c>
    </row>
    <row r="862" spans="1:2" x14ac:dyDescent="0.2">
      <c r="A862">
        <v>1455</v>
      </c>
      <c r="B862" s="1">
        <v>169</v>
      </c>
    </row>
    <row r="863" spans="1:2" x14ac:dyDescent="0.2">
      <c r="A863">
        <v>1456</v>
      </c>
      <c r="B863" s="1">
        <v>169</v>
      </c>
    </row>
    <row r="864" spans="1:2" x14ac:dyDescent="0.2">
      <c r="A864">
        <v>1457</v>
      </c>
      <c r="B864" s="1">
        <v>169</v>
      </c>
    </row>
    <row r="865" spans="1:2" x14ac:dyDescent="0.2">
      <c r="A865">
        <v>1458</v>
      </c>
      <c r="B865" s="1">
        <v>169</v>
      </c>
    </row>
    <row r="866" spans="1:2" x14ac:dyDescent="0.2">
      <c r="A866">
        <v>1459</v>
      </c>
      <c r="B866" s="1">
        <v>169</v>
      </c>
    </row>
    <row r="867" spans="1:2" x14ac:dyDescent="0.2">
      <c r="A867">
        <v>1460</v>
      </c>
      <c r="B867" s="1">
        <v>167</v>
      </c>
    </row>
    <row r="868" spans="1:2" x14ac:dyDescent="0.2">
      <c r="A868">
        <v>1461</v>
      </c>
      <c r="B868" s="1">
        <v>167</v>
      </c>
    </row>
    <row r="869" spans="1:2" x14ac:dyDescent="0.2">
      <c r="A869">
        <v>1462</v>
      </c>
      <c r="B869" s="1">
        <v>167</v>
      </c>
    </row>
    <row r="870" spans="1:2" x14ac:dyDescent="0.2">
      <c r="A870">
        <v>1463</v>
      </c>
      <c r="B870" s="1">
        <v>167</v>
      </c>
    </row>
    <row r="871" spans="1:2" x14ac:dyDescent="0.2">
      <c r="A871">
        <v>1464</v>
      </c>
      <c r="B871" s="1">
        <v>167</v>
      </c>
    </row>
    <row r="872" spans="1:2" x14ac:dyDescent="0.2">
      <c r="A872">
        <v>1465</v>
      </c>
      <c r="B872" s="1">
        <v>167</v>
      </c>
    </row>
    <row r="873" spans="1:2" x14ac:dyDescent="0.2">
      <c r="A873">
        <v>1466</v>
      </c>
      <c r="B873" s="1">
        <v>167</v>
      </c>
    </row>
    <row r="874" spans="1:2" x14ac:dyDescent="0.2">
      <c r="A874">
        <v>1467</v>
      </c>
      <c r="B874" s="1">
        <v>167</v>
      </c>
    </row>
    <row r="875" spans="1:2" x14ac:dyDescent="0.2">
      <c r="A875">
        <v>1468</v>
      </c>
      <c r="B875" s="1">
        <v>167</v>
      </c>
    </row>
    <row r="876" spans="1:2" x14ac:dyDescent="0.2">
      <c r="A876">
        <v>1469</v>
      </c>
      <c r="B876" s="1">
        <v>167</v>
      </c>
    </row>
    <row r="877" spans="1:2" x14ac:dyDescent="0.2">
      <c r="A877">
        <v>1470</v>
      </c>
      <c r="B877" s="1">
        <v>167</v>
      </c>
    </row>
    <row r="878" spans="1:2" x14ac:dyDescent="0.2">
      <c r="A878">
        <v>1471</v>
      </c>
      <c r="B878" s="1">
        <v>167</v>
      </c>
    </row>
    <row r="879" spans="1:2" x14ac:dyDescent="0.2">
      <c r="A879">
        <v>1472</v>
      </c>
      <c r="B879" s="1">
        <v>167</v>
      </c>
    </row>
    <row r="880" spans="1:2" x14ac:dyDescent="0.2">
      <c r="A880">
        <v>1473</v>
      </c>
      <c r="B880" s="1">
        <v>167</v>
      </c>
    </row>
    <row r="881" spans="1:2" x14ac:dyDescent="0.2">
      <c r="A881">
        <v>1474</v>
      </c>
      <c r="B881" s="1">
        <v>167</v>
      </c>
    </row>
    <row r="882" spans="1:2" x14ac:dyDescent="0.2">
      <c r="A882">
        <v>1475</v>
      </c>
      <c r="B882" s="1">
        <v>167</v>
      </c>
    </row>
    <row r="883" spans="1:2" x14ac:dyDescent="0.2">
      <c r="A883">
        <v>1476</v>
      </c>
      <c r="B883" s="1">
        <v>167</v>
      </c>
    </row>
    <row r="884" spans="1:2" x14ac:dyDescent="0.2">
      <c r="A884">
        <v>1477</v>
      </c>
      <c r="B884" s="1">
        <v>167</v>
      </c>
    </row>
    <row r="885" spans="1:2" x14ac:dyDescent="0.2">
      <c r="A885">
        <v>1478</v>
      </c>
      <c r="B885" s="1">
        <v>167</v>
      </c>
    </row>
    <row r="886" spans="1:2" x14ac:dyDescent="0.2">
      <c r="A886">
        <v>1479</v>
      </c>
      <c r="B886" s="1">
        <v>167</v>
      </c>
    </row>
    <row r="887" spans="1:2" x14ac:dyDescent="0.2">
      <c r="A887">
        <v>1480</v>
      </c>
      <c r="B887" s="1">
        <v>166</v>
      </c>
    </row>
    <row r="888" spans="1:2" x14ac:dyDescent="0.2">
      <c r="A888">
        <v>1481</v>
      </c>
      <c r="B888" s="1">
        <v>166</v>
      </c>
    </row>
    <row r="889" spans="1:2" x14ac:dyDescent="0.2">
      <c r="A889">
        <v>1482</v>
      </c>
      <c r="B889" s="1">
        <v>166</v>
      </c>
    </row>
    <row r="890" spans="1:2" x14ac:dyDescent="0.2">
      <c r="A890">
        <v>1483</v>
      </c>
      <c r="B890" s="1">
        <v>166</v>
      </c>
    </row>
    <row r="891" spans="1:2" x14ac:dyDescent="0.2">
      <c r="A891">
        <v>1484</v>
      </c>
      <c r="B891" s="1">
        <v>166</v>
      </c>
    </row>
    <row r="892" spans="1:2" x14ac:dyDescent="0.2">
      <c r="A892">
        <v>1485</v>
      </c>
      <c r="B892" s="1">
        <v>166</v>
      </c>
    </row>
    <row r="893" spans="1:2" x14ac:dyDescent="0.2">
      <c r="A893">
        <v>1486</v>
      </c>
      <c r="B893" s="1">
        <v>166</v>
      </c>
    </row>
    <row r="894" spans="1:2" x14ac:dyDescent="0.2">
      <c r="A894">
        <v>1487</v>
      </c>
      <c r="B894" s="1">
        <v>166</v>
      </c>
    </row>
    <row r="895" spans="1:2" x14ac:dyDescent="0.2">
      <c r="A895">
        <v>1488</v>
      </c>
      <c r="B895" s="1">
        <v>166</v>
      </c>
    </row>
    <row r="896" spans="1:2" x14ac:dyDescent="0.2">
      <c r="A896">
        <v>1489</v>
      </c>
      <c r="B896" s="1">
        <v>166</v>
      </c>
    </row>
    <row r="897" spans="1:2" x14ac:dyDescent="0.2">
      <c r="A897">
        <v>1490</v>
      </c>
      <c r="B897" s="1">
        <v>166</v>
      </c>
    </row>
    <row r="898" spans="1:2" x14ac:dyDescent="0.2">
      <c r="A898">
        <v>1491</v>
      </c>
      <c r="B898" s="1">
        <v>166</v>
      </c>
    </row>
    <row r="899" spans="1:2" x14ac:dyDescent="0.2">
      <c r="A899">
        <v>1492</v>
      </c>
      <c r="B899" s="1">
        <v>166</v>
      </c>
    </row>
    <row r="900" spans="1:2" x14ac:dyDescent="0.2">
      <c r="A900">
        <v>1493</v>
      </c>
      <c r="B900" s="1">
        <v>166</v>
      </c>
    </row>
    <row r="901" spans="1:2" x14ac:dyDescent="0.2">
      <c r="A901">
        <v>1494</v>
      </c>
      <c r="B901" s="1">
        <v>166</v>
      </c>
    </row>
    <row r="902" spans="1:2" x14ac:dyDescent="0.2">
      <c r="A902">
        <v>1495</v>
      </c>
      <c r="B902" s="1">
        <v>166</v>
      </c>
    </row>
    <row r="903" spans="1:2" x14ac:dyDescent="0.2">
      <c r="A903">
        <v>1496</v>
      </c>
      <c r="B903" s="1">
        <v>166</v>
      </c>
    </row>
    <row r="904" spans="1:2" x14ac:dyDescent="0.2">
      <c r="A904">
        <v>1497</v>
      </c>
      <c r="B904" s="1">
        <v>166</v>
      </c>
    </row>
    <row r="905" spans="1:2" x14ac:dyDescent="0.2">
      <c r="A905">
        <v>1498</v>
      </c>
      <c r="B905" s="1">
        <v>166</v>
      </c>
    </row>
    <row r="906" spans="1:2" x14ac:dyDescent="0.2">
      <c r="A906">
        <v>1499</v>
      </c>
      <c r="B906" s="1">
        <v>166</v>
      </c>
    </row>
    <row r="907" spans="1:2" x14ac:dyDescent="0.2">
      <c r="A907">
        <v>1500</v>
      </c>
      <c r="B907" s="1">
        <v>165</v>
      </c>
    </row>
    <row r="908" spans="1:2" x14ac:dyDescent="0.2">
      <c r="A908">
        <v>1501</v>
      </c>
      <c r="B908" s="1">
        <v>165</v>
      </c>
    </row>
    <row r="909" spans="1:2" x14ac:dyDescent="0.2">
      <c r="A909">
        <v>1502</v>
      </c>
      <c r="B909" s="1">
        <v>165</v>
      </c>
    </row>
    <row r="910" spans="1:2" x14ac:dyDescent="0.2">
      <c r="A910">
        <v>1503</v>
      </c>
      <c r="B910" s="1">
        <v>165</v>
      </c>
    </row>
    <row r="911" spans="1:2" x14ac:dyDescent="0.2">
      <c r="A911">
        <v>1504</v>
      </c>
      <c r="B911" s="1">
        <v>165</v>
      </c>
    </row>
    <row r="912" spans="1:2" x14ac:dyDescent="0.2">
      <c r="A912">
        <v>1505</v>
      </c>
      <c r="B912" s="1">
        <v>165</v>
      </c>
    </row>
    <row r="913" spans="1:2" x14ac:dyDescent="0.2">
      <c r="A913">
        <v>1506</v>
      </c>
      <c r="B913" s="1">
        <v>165</v>
      </c>
    </row>
    <row r="914" spans="1:2" x14ac:dyDescent="0.2">
      <c r="A914">
        <v>1507</v>
      </c>
      <c r="B914" s="1">
        <v>165</v>
      </c>
    </row>
    <row r="915" spans="1:2" x14ac:dyDescent="0.2">
      <c r="A915">
        <v>1508</v>
      </c>
      <c r="B915" s="1">
        <v>165</v>
      </c>
    </row>
    <row r="916" spans="1:2" x14ac:dyDescent="0.2">
      <c r="A916">
        <v>1509</v>
      </c>
      <c r="B916" s="1">
        <v>165</v>
      </c>
    </row>
    <row r="917" spans="1:2" x14ac:dyDescent="0.2">
      <c r="A917">
        <v>1510</v>
      </c>
      <c r="B917" s="1">
        <v>165</v>
      </c>
    </row>
    <row r="918" spans="1:2" x14ac:dyDescent="0.2">
      <c r="A918">
        <v>1511</v>
      </c>
      <c r="B918" s="1">
        <v>165</v>
      </c>
    </row>
    <row r="919" spans="1:2" x14ac:dyDescent="0.2">
      <c r="A919">
        <v>1512</v>
      </c>
      <c r="B919" s="1">
        <v>165</v>
      </c>
    </row>
    <row r="920" spans="1:2" x14ac:dyDescent="0.2">
      <c r="A920">
        <v>1513</v>
      </c>
      <c r="B920" s="1">
        <v>165</v>
      </c>
    </row>
    <row r="921" spans="1:2" x14ac:dyDescent="0.2">
      <c r="A921">
        <v>1514</v>
      </c>
      <c r="B921" s="1">
        <v>165</v>
      </c>
    </row>
    <row r="922" spans="1:2" x14ac:dyDescent="0.2">
      <c r="A922">
        <v>1515</v>
      </c>
      <c r="B922" s="1">
        <v>165</v>
      </c>
    </row>
    <row r="923" spans="1:2" x14ac:dyDescent="0.2">
      <c r="A923">
        <v>1516</v>
      </c>
      <c r="B923" s="1">
        <v>165</v>
      </c>
    </row>
    <row r="924" spans="1:2" x14ac:dyDescent="0.2">
      <c r="A924">
        <v>1517</v>
      </c>
      <c r="B924" s="1">
        <v>165</v>
      </c>
    </row>
    <row r="925" spans="1:2" x14ac:dyDescent="0.2">
      <c r="A925">
        <v>1518</v>
      </c>
      <c r="B925" s="1">
        <v>165</v>
      </c>
    </row>
    <row r="926" spans="1:2" x14ac:dyDescent="0.2">
      <c r="A926">
        <v>1519</v>
      </c>
      <c r="B926" s="1">
        <v>165</v>
      </c>
    </row>
    <row r="927" spans="1:2" x14ac:dyDescent="0.2">
      <c r="A927">
        <v>1520</v>
      </c>
      <c r="B927" s="1">
        <v>165</v>
      </c>
    </row>
    <row r="928" spans="1:2" x14ac:dyDescent="0.2">
      <c r="A928">
        <v>1521</v>
      </c>
      <c r="B928" s="1">
        <v>165</v>
      </c>
    </row>
    <row r="929" spans="1:2" x14ac:dyDescent="0.2">
      <c r="A929">
        <v>1522</v>
      </c>
      <c r="B929" s="1">
        <v>165</v>
      </c>
    </row>
    <row r="930" spans="1:2" x14ac:dyDescent="0.2">
      <c r="A930">
        <v>1523</v>
      </c>
      <c r="B930" s="1">
        <v>165</v>
      </c>
    </row>
    <row r="931" spans="1:2" x14ac:dyDescent="0.2">
      <c r="A931">
        <v>1524</v>
      </c>
      <c r="B931" s="1">
        <v>165</v>
      </c>
    </row>
    <row r="932" spans="1:2" x14ac:dyDescent="0.2">
      <c r="A932">
        <v>1525</v>
      </c>
      <c r="B932" s="1">
        <v>165</v>
      </c>
    </row>
    <row r="933" spans="1:2" x14ac:dyDescent="0.2">
      <c r="A933">
        <v>1526</v>
      </c>
      <c r="B933" s="1">
        <v>165</v>
      </c>
    </row>
    <row r="934" spans="1:2" x14ac:dyDescent="0.2">
      <c r="A934">
        <v>1527</v>
      </c>
      <c r="B934" s="1">
        <v>165</v>
      </c>
    </row>
    <row r="935" spans="1:2" x14ac:dyDescent="0.2">
      <c r="A935">
        <v>1528</v>
      </c>
      <c r="B935" s="1">
        <v>165</v>
      </c>
    </row>
    <row r="936" spans="1:2" x14ac:dyDescent="0.2">
      <c r="A936">
        <v>1529</v>
      </c>
      <c r="B936" s="1">
        <v>165</v>
      </c>
    </row>
    <row r="937" spans="1:2" x14ac:dyDescent="0.2">
      <c r="A937">
        <v>1530</v>
      </c>
      <c r="B937" s="1">
        <v>165</v>
      </c>
    </row>
    <row r="938" spans="1:2" x14ac:dyDescent="0.2">
      <c r="A938">
        <v>1531</v>
      </c>
      <c r="B938" s="1">
        <v>165</v>
      </c>
    </row>
    <row r="939" spans="1:2" x14ac:dyDescent="0.2">
      <c r="A939">
        <v>1532</v>
      </c>
      <c r="B939" s="1">
        <v>165</v>
      </c>
    </row>
    <row r="940" spans="1:2" x14ac:dyDescent="0.2">
      <c r="A940">
        <v>1533</v>
      </c>
      <c r="B940" s="1">
        <v>165</v>
      </c>
    </row>
    <row r="941" spans="1:2" x14ac:dyDescent="0.2">
      <c r="A941">
        <v>1534</v>
      </c>
      <c r="B941" s="1">
        <v>165</v>
      </c>
    </row>
    <row r="942" spans="1:2" x14ac:dyDescent="0.2">
      <c r="A942">
        <v>1535</v>
      </c>
      <c r="B942" s="1">
        <v>165</v>
      </c>
    </row>
    <row r="943" spans="1:2" x14ac:dyDescent="0.2">
      <c r="A943">
        <v>1536</v>
      </c>
      <c r="B943" s="1">
        <v>165</v>
      </c>
    </row>
    <row r="944" spans="1:2" x14ac:dyDescent="0.2">
      <c r="A944">
        <v>1537</v>
      </c>
      <c r="B944" s="1">
        <v>165</v>
      </c>
    </row>
    <row r="945" spans="1:2" x14ac:dyDescent="0.2">
      <c r="A945">
        <v>1538</v>
      </c>
      <c r="B945" s="1">
        <v>165</v>
      </c>
    </row>
    <row r="946" spans="1:2" x14ac:dyDescent="0.2">
      <c r="A946">
        <v>1539</v>
      </c>
      <c r="B946" s="1">
        <v>165</v>
      </c>
    </row>
    <row r="947" spans="1:2" x14ac:dyDescent="0.2">
      <c r="A947">
        <v>1540</v>
      </c>
      <c r="B947" s="1">
        <v>165</v>
      </c>
    </row>
    <row r="948" spans="1:2" x14ac:dyDescent="0.2">
      <c r="A948">
        <v>1541</v>
      </c>
      <c r="B948" s="1">
        <v>165</v>
      </c>
    </row>
    <row r="949" spans="1:2" x14ac:dyDescent="0.2">
      <c r="A949">
        <v>1542</v>
      </c>
      <c r="B949" s="1">
        <v>165</v>
      </c>
    </row>
    <row r="950" spans="1:2" x14ac:dyDescent="0.2">
      <c r="A950">
        <v>1543</v>
      </c>
      <c r="B950" s="1">
        <v>165</v>
      </c>
    </row>
    <row r="951" spans="1:2" x14ac:dyDescent="0.2">
      <c r="A951">
        <v>1544</v>
      </c>
      <c r="B951" s="1">
        <v>165</v>
      </c>
    </row>
    <row r="952" spans="1:2" x14ac:dyDescent="0.2">
      <c r="A952">
        <v>1545</v>
      </c>
      <c r="B952" s="1">
        <v>165</v>
      </c>
    </row>
    <row r="953" spans="1:2" x14ac:dyDescent="0.2">
      <c r="A953">
        <v>1546</v>
      </c>
      <c r="B953" s="1">
        <v>165</v>
      </c>
    </row>
    <row r="954" spans="1:2" x14ac:dyDescent="0.2">
      <c r="A954">
        <v>1547</v>
      </c>
      <c r="B954" s="1">
        <v>165</v>
      </c>
    </row>
    <row r="955" spans="1:2" x14ac:dyDescent="0.2">
      <c r="A955">
        <v>1548</v>
      </c>
      <c r="B955" s="1">
        <v>165</v>
      </c>
    </row>
    <row r="956" spans="1:2" x14ac:dyDescent="0.2">
      <c r="A956">
        <v>1549</v>
      </c>
      <c r="B956" s="1">
        <v>165</v>
      </c>
    </row>
    <row r="957" spans="1:2" x14ac:dyDescent="0.2">
      <c r="A957">
        <v>1550</v>
      </c>
      <c r="B957" s="1">
        <v>165</v>
      </c>
    </row>
    <row r="958" spans="1:2" x14ac:dyDescent="0.2">
      <c r="A958">
        <v>1551</v>
      </c>
      <c r="B958" s="1">
        <v>165</v>
      </c>
    </row>
    <row r="959" spans="1:2" x14ac:dyDescent="0.2">
      <c r="A959">
        <v>1552</v>
      </c>
      <c r="B959" s="1">
        <v>165</v>
      </c>
    </row>
    <row r="960" spans="1:2" x14ac:dyDescent="0.2">
      <c r="A960">
        <v>1553</v>
      </c>
      <c r="B960" s="1">
        <v>165</v>
      </c>
    </row>
    <row r="961" spans="1:2" x14ac:dyDescent="0.2">
      <c r="A961">
        <v>1554</v>
      </c>
      <c r="B961" s="1">
        <v>165</v>
      </c>
    </row>
    <row r="962" spans="1:2" x14ac:dyDescent="0.2">
      <c r="A962">
        <v>1555</v>
      </c>
      <c r="B962" s="1">
        <v>165</v>
      </c>
    </row>
    <row r="963" spans="1:2" x14ac:dyDescent="0.2">
      <c r="A963">
        <v>1556</v>
      </c>
      <c r="B963" s="1">
        <v>165</v>
      </c>
    </row>
    <row r="964" spans="1:2" x14ac:dyDescent="0.2">
      <c r="A964">
        <v>1557</v>
      </c>
      <c r="B964" s="1">
        <v>165</v>
      </c>
    </row>
    <row r="965" spans="1:2" x14ac:dyDescent="0.2">
      <c r="A965">
        <v>1558</v>
      </c>
      <c r="B965" s="1">
        <v>165</v>
      </c>
    </row>
    <row r="966" spans="1:2" x14ac:dyDescent="0.2">
      <c r="A966">
        <v>1559</v>
      </c>
      <c r="B966" s="1">
        <v>165</v>
      </c>
    </row>
    <row r="967" spans="1:2" x14ac:dyDescent="0.2">
      <c r="A967">
        <v>1560</v>
      </c>
      <c r="B967" s="1">
        <v>164</v>
      </c>
    </row>
    <row r="968" spans="1:2" x14ac:dyDescent="0.2">
      <c r="A968">
        <v>1561</v>
      </c>
      <c r="B968" s="1">
        <v>164</v>
      </c>
    </row>
    <row r="969" spans="1:2" x14ac:dyDescent="0.2">
      <c r="A969">
        <v>1562</v>
      </c>
      <c r="B969" s="1">
        <v>164</v>
      </c>
    </row>
    <row r="970" spans="1:2" x14ac:dyDescent="0.2">
      <c r="A970">
        <v>1563</v>
      </c>
      <c r="B970" s="1">
        <v>164</v>
      </c>
    </row>
    <row r="971" spans="1:2" x14ac:dyDescent="0.2">
      <c r="A971">
        <v>1564</v>
      </c>
      <c r="B971" s="1">
        <v>164</v>
      </c>
    </row>
    <row r="972" spans="1:2" x14ac:dyDescent="0.2">
      <c r="A972">
        <v>1565</v>
      </c>
      <c r="B972" s="1">
        <v>164</v>
      </c>
    </row>
    <row r="973" spans="1:2" x14ac:dyDescent="0.2">
      <c r="A973">
        <v>1566</v>
      </c>
      <c r="B973" s="1">
        <v>164</v>
      </c>
    </row>
    <row r="974" spans="1:2" x14ac:dyDescent="0.2">
      <c r="A974">
        <v>1567</v>
      </c>
      <c r="B974" s="1">
        <v>164</v>
      </c>
    </row>
    <row r="975" spans="1:2" x14ac:dyDescent="0.2">
      <c r="A975">
        <v>1568</v>
      </c>
      <c r="B975" s="1">
        <v>164</v>
      </c>
    </row>
    <row r="976" spans="1:2" x14ac:dyDescent="0.2">
      <c r="A976">
        <v>1569</v>
      </c>
      <c r="B976" s="1">
        <v>164</v>
      </c>
    </row>
    <row r="977" spans="1:2" x14ac:dyDescent="0.2">
      <c r="A977">
        <v>1570</v>
      </c>
      <c r="B977" s="1">
        <v>164</v>
      </c>
    </row>
    <row r="978" spans="1:2" x14ac:dyDescent="0.2">
      <c r="A978">
        <v>1571</v>
      </c>
      <c r="B978" s="1">
        <v>164</v>
      </c>
    </row>
    <row r="979" spans="1:2" x14ac:dyDescent="0.2">
      <c r="A979">
        <v>1572</v>
      </c>
      <c r="B979" s="1">
        <v>164</v>
      </c>
    </row>
    <row r="980" spans="1:2" x14ac:dyDescent="0.2">
      <c r="A980">
        <v>1573</v>
      </c>
      <c r="B980" s="1">
        <v>164</v>
      </c>
    </row>
    <row r="981" spans="1:2" x14ac:dyDescent="0.2">
      <c r="A981">
        <v>1574</v>
      </c>
      <c r="B981" s="1">
        <v>164</v>
      </c>
    </row>
    <row r="982" spans="1:2" x14ac:dyDescent="0.2">
      <c r="A982">
        <v>1575</v>
      </c>
      <c r="B982" s="1">
        <v>164</v>
      </c>
    </row>
    <row r="983" spans="1:2" x14ac:dyDescent="0.2">
      <c r="A983">
        <v>1576</v>
      </c>
      <c r="B983" s="1">
        <v>164</v>
      </c>
    </row>
    <row r="984" spans="1:2" x14ac:dyDescent="0.2">
      <c r="A984">
        <v>1577</v>
      </c>
      <c r="B984" s="1">
        <v>164</v>
      </c>
    </row>
    <row r="985" spans="1:2" x14ac:dyDescent="0.2">
      <c r="A985">
        <v>1578</v>
      </c>
      <c r="B985" s="1">
        <v>164</v>
      </c>
    </row>
    <row r="986" spans="1:2" x14ac:dyDescent="0.2">
      <c r="A986">
        <v>1579</v>
      </c>
      <c r="B986" s="1">
        <v>164</v>
      </c>
    </row>
    <row r="987" spans="1:2" x14ac:dyDescent="0.2">
      <c r="A987">
        <v>1580</v>
      </c>
      <c r="B987" s="1">
        <v>163</v>
      </c>
    </row>
    <row r="988" spans="1:2" x14ac:dyDescent="0.2">
      <c r="A988">
        <v>1581</v>
      </c>
      <c r="B988" s="1">
        <v>163</v>
      </c>
    </row>
    <row r="989" spans="1:2" x14ac:dyDescent="0.2">
      <c r="A989">
        <v>1582</v>
      </c>
      <c r="B989" s="1">
        <v>163</v>
      </c>
    </row>
    <row r="990" spans="1:2" x14ac:dyDescent="0.2">
      <c r="A990">
        <v>1583</v>
      </c>
      <c r="B990" s="1">
        <v>163</v>
      </c>
    </row>
    <row r="991" spans="1:2" x14ac:dyDescent="0.2">
      <c r="A991">
        <v>1584</v>
      </c>
      <c r="B991" s="1">
        <v>163</v>
      </c>
    </row>
    <row r="992" spans="1:2" x14ac:dyDescent="0.2">
      <c r="A992">
        <v>1585</v>
      </c>
      <c r="B992" s="1">
        <v>163</v>
      </c>
    </row>
    <row r="993" spans="1:2" x14ac:dyDescent="0.2">
      <c r="A993">
        <v>1586</v>
      </c>
      <c r="B993" s="1">
        <v>163</v>
      </c>
    </row>
    <row r="994" spans="1:2" x14ac:dyDescent="0.2">
      <c r="A994">
        <v>1587</v>
      </c>
      <c r="B994" s="1">
        <v>163</v>
      </c>
    </row>
    <row r="995" spans="1:2" x14ac:dyDescent="0.2">
      <c r="A995">
        <v>1588</v>
      </c>
      <c r="B995" s="1">
        <v>163</v>
      </c>
    </row>
    <row r="996" spans="1:2" x14ac:dyDescent="0.2">
      <c r="A996">
        <v>1589</v>
      </c>
      <c r="B996" s="1">
        <v>163</v>
      </c>
    </row>
    <row r="997" spans="1:2" x14ac:dyDescent="0.2">
      <c r="A997">
        <v>1590</v>
      </c>
      <c r="B997" s="1">
        <v>163</v>
      </c>
    </row>
    <row r="998" spans="1:2" x14ac:dyDescent="0.2">
      <c r="A998">
        <v>1591</v>
      </c>
      <c r="B998" s="1">
        <v>163</v>
      </c>
    </row>
    <row r="999" spans="1:2" x14ac:dyDescent="0.2">
      <c r="A999">
        <v>1592</v>
      </c>
      <c r="B999" s="1">
        <v>163</v>
      </c>
    </row>
    <row r="1000" spans="1:2" x14ac:dyDescent="0.2">
      <c r="A1000">
        <v>1593</v>
      </c>
      <c r="B1000" s="1">
        <v>163</v>
      </c>
    </row>
    <row r="1001" spans="1:2" x14ac:dyDescent="0.2">
      <c r="A1001">
        <v>1594</v>
      </c>
      <c r="B1001" s="1">
        <v>163</v>
      </c>
    </row>
    <row r="1002" spans="1:2" x14ac:dyDescent="0.2">
      <c r="A1002">
        <v>1595</v>
      </c>
      <c r="B1002" s="1">
        <v>163</v>
      </c>
    </row>
    <row r="1003" spans="1:2" x14ac:dyDescent="0.2">
      <c r="A1003">
        <v>1596</v>
      </c>
      <c r="B1003" s="1">
        <v>163</v>
      </c>
    </row>
    <row r="1004" spans="1:2" x14ac:dyDescent="0.2">
      <c r="A1004">
        <v>1597</v>
      </c>
      <c r="B1004" s="1">
        <v>163</v>
      </c>
    </row>
    <row r="1005" spans="1:2" x14ac:dyDescent="0.2">
      <c r="A1005">
        <v>1598</v>
      </c>
      <c r="B1005" s="1">
        <v>163</v>
      </c>
    </row>
    <row r="1006" spans="1:2" x14ac:dyDescent="0.2">
      <c r="A1006">
        <v>1599</v>
      </c>
      <c r="B1006" s="1">
        <v>163</v>
      </c>
    </row>
    <row r="1007" spans="1:2" x14ac:dyDescent="0.2">
      <c r="A1007">
        <v>1600</v>
      </c>
      <c r="B1007" s="1">
        <v>162</v>
      </c>
    </row>
    <row r="1008" spans="1:2" x14ac:dyDescent="0.2">
      <c r="A1008">
        <v>1601</v>
      </c>
      <c r="B1008" s="1">
        <v>162</v>
      </c>
    </row>
    <row r="1009" spans="1:2" x14ac:dyDescent="0.2">
      <c r="A1009">
        <v>1602</v>
      </c>
      <c r="B1009" s="1">
        <v>162</v>
      </c>
    </row>
    <row r="1010" spans="1:2" x14ac:dyDescent="0.2">
      <c r="A1010">
        <v>1603</v>
      </c>
      <c r="B1010" s="1">
        <v>162</v>
      </c>
    </row>
    <row r="1011" spans="1:2" x14ac:dyDescent="0.2">
      <c r="A1011">
        <v>1604</v>
      </c>
      <c r="B1011" s="1">
        <v>162</v>
      </c>
    </row>
    <row r="1012" spans="1:2" x14ac:dyDescent="0.2">
      <c r="A1012">
        <v>1605</v>
      </c>
      <c r="B1012" s="1">
        <v>162</v>
      </c>
    </row>
    <row r="1013" spans="1:2" x14ac:dyDescent="0.2">
      <c r="A1013">
        <v>1606</v>
      </c>
      <c r="B1013" s="1">
        <v>162</v>
      </c>
    </row>
    <row r="1014" spans="1:2" x14ac:dyDescent="0.2">
      <c r="A1014">
        <v>1607</v>
      </c>
      <c r="B1014" s="1">
        <v>162</v>
      </c>
    </row>
    <row r="1015" spans="1:2" x14ac:dyDescent="0.2">
      <c r="A1015">
        <v>1608</v>
      </c>
      <c r="B1015" s="1">
        <v>162</v>
      </c>
    </row>
    <row r="1016" spans="1:2" x14ac:dyDescent="0.2">
      <c r="A1016">
        <v>1609</v>
      </c>
      <c r="B1016" s="1">
        <v>162</v>
      </c>
    </row>
    <row r="1017" spans="1:2" x14ac:dyDescent="0.2">
      <c r="A1017">
        <v>1610</v>
      </c>
      <c r="B1017" s="1">
        <v>162</v>
      </c>
    </row>
    <row r="1018" spans="1:2" x14ac:dyDescent="0.2">
      <c r="A1018">
        <v>1611</v>
      </c>
      <c r="B1018" s="1">
        <v>162</v>
      </c>
    </row>
    <row r="1019" spans="1:2" x14ac:dyDescent="0.2">
      <c r="A1019">
        <v>1612</v>
      </c>
      <c r="B1019" s="1">
        <v>162</v>
      </c>
    </row>
    <row r="1020" spans="1:2" x14ac:dyDescent="0.2">
      <c r="A1020">
        <v>1613</v>
      </c>
      <c r="B1020" s="1">
        <v>162</v>
      </c>
    </row>
    <row r="1021" spans="1:2" x14ac:dyDescent="0.2">
      <c r="A1021">
        <v>1614</v>
      </c>
      <c r="B1021" s="1">
        <v>162</v>
      </c>
    </row>
    <row r="1022" spans="1:2" x14ac:dyDescent="0.2">
      <c r="A1022">
        <v>1615</v>
      </c>
      <c r="B1022" s="1">
        <v>162</v>
      </c>
    </row>
    <row r="1023" spans="1:2" x14ac:dyDescent="0.2">
      <c r="A1023">
        <v>1616</v>
      </c>
      <c r="B1023" s="1">
        <v>162</v>
      </c>
    </row>
    <row r="1024" spans="1:2" x14ac:dyDescent="0.2">
      <c r="A1024">
        <v>1617</v>
      </c>
      <c r="B1024" s="1">
        <v>162</v>
      </c>
    </row>
    <row r="1025" spans="1:2" x14ac:dyDescent="0.2">
      <c r="A1025">
        <v>1618</v>
      </c>
      <c r="B1025" s="1">
        <v>162</v>
      </c>
    </row>
    <row r="1026" spans="1:2" x14ac:dyDescent="0.2">
      <c r="A1026">
        <v>1619</v>
      </c>
      <c r="B1026" s="1">
        <v>162</v>
      </c>
    </row>
    <row r="1027" spans="1:2" x14ac:dyDescent="0.2">
      <c r="A1027">
        <v>1620</v>
      </c>
      <c r="B1027" s="1">
        <v>162</v>
      </c>
    </row>
    <row r="1028" spans="1:2" x14ac:dyDescent="0.2">
      <c r="A1028">
        <v>1621</v>
      </c>
      <c r="B1028" s="1">
        <v>162</v>
      </c>
    </row>
    <row r="1029" spans="1:2" x14ac:dyDescent="0.2">
      <c r="A1029">
        <v>1622</v>
      </c>
      <c r="B1029" s="1">
        <v>162</v>
      </c>
    </row>
    <row r="1030" spans="1:2" x14ac:dyDescent="0.2">
      <c r="A1030">
        <v>1623</v>
      </c>
      <c r="B1030" s="1">
        <v>162</v>
      </c>
    </row>
    <row r="1031" spans="1:2" x14ac:dyDescent="0.2">
      <c r="A1031">
        <v>1624</v>
      </c>
      <c r="B1031" s="1">
        <v>162</v>
      </c>
    </row>
    <row r="1032" spans="1:2" x14ac:dyDescent="0.2">
      <c r="A1032">
        <v>1625</v>
      </c>
      <c r="B1032" s="1">
        <v>162</v>
      </c>
    </row>
    <row r="1033" spans="1:2" x14ac:dyDescent="0.2">
      <c r="A1033">
        <v>1626</v>
      </c>
      <c r="B1033" s="1">
        <v>162</v>
      </c>
    </row>
    <row r="1034" spans="1:2" x14ac:dyDescent="0.2">
      <c r="A1034">
        <v>1627</v>
      </c>
      <c r="B1034" s="1">
        <v>162</v>
      </c>
    </row>
    <row r="1035" spans="1:2" x14ac:dyDescent="0.2">
      <c r="A1035">
        <v>1628</v>
      </c>
      <c r="B1035" s="1">
        <v>162</v>
      </c>
    </row>
    <row r="1036" spans="1:2" x14ac:dyDescent="0.2">
      <c r="A1036">
        <v>1629</v>
      </c>
      <c r="B1036" s="1">
        <v>162</v>
      </c>
    </row>
    <row r="1037" spans="1:2" x14ac:dyDescent="0.2">
      <c r="A1037">
        <v>1630</v>
      </c>
      <c r="B1037" s="1">
        <v>162</v>
      </c>
    </row>
    <row r="1038" spans="1:2" x14ac:dyDescent="0.2">
      <c r="A1038">
        <v>1631</v>
      </c>
      <c r="B1038" s="1">
        <v>162</v>
      </c>
    </row>
    <row r="1039" spans="1:2" x14ac:dyDescent="0.2">
      <c r="A1039">
        <v>1632</v>
      </c>
      <c r="B1039" s="1">
        <v>162</v>
      </c>
    </row>
    <row r="1040" spans="1:2" x14ac:dyDescent="0.2">
      <c r="A1040">
        <v>1633</v>
      </c>
      <c r="B1040" s="1">
        <v>162</v>
      </c>
    </row>
    <row r="1041" spans="1:2" x14ac:dyDescent="0.2">
      <c r="A1041">
        <v>1634</v>
      </c>
      <c r="B1041" s="1">
        <v>162</v>
      </c>
    </row>
    <row r="1042" spans="1:2" x14ac:dyDescent="0.2">
      <c r="A1042">
        <v>1635</v>
      </c>
      <c r="B1042" s="1">
        <v>162</v>
      </c>
    </row>
    <row r="1043" spans="1:2" x14ac:dyDescent="0.2">
      <c r="A1043">
        <v>1636</v>
      </c>
      <c r="B1043" s="1">
        <v>162</v>
      </c>
    </row>
    <row r="1044" spans="1:2" x14ac:dyDescent="0.2">
      <c r="A1044">
        <v>1637</v>
      </c>
      <c r="B1044" s="1">
        <v>162</v>
      </c>
    </row>
    <row r="1045" spans="1:2" x14ac:dyDescent="0.2">
      <c r="A1045">
        <v>1638</v>
      </c>
      <c r="B1045" s="1">
        <v>162</v>
      </c>
    </row>
    <row r="1046" spans="1:2" x14ac:dyDescent="0.2">
      <c r="A1046">
        <v>1639</v>
      </c>
      <c r="B1046" s="1">
        <v>162</v>
      </c>
    </row>
    <row r="1047" spans="1:2" x14ac:dyDescent="0.2">
      <c r="A1047">
        <v>1640</v>
      </c>
      <c r="B1047" s="1">
        <v>162</v>
      </c>
    </row>
    <row r="1048" spans="1:2" x14ac:dyDescent="0.2">
      <c r="A1048">
        <v>1641</v>
      </c>
      <c r="B1048" s="1">
        <v>162</v>
      </c>
    </row>
    <row r="1049" spans="1:2" x14ac:dyDescent="0.2">
      <c r="A1049">
        <v>1642</v>
      </c>
      <c r="B1049" s="1">
        <v>162</v>
      </c>
    </row>
    <row r="1050" spans="1:2" x14ac:dyDescent="0.2">
      <c r="A1050">
        <v>1643</v>
      </c>
      <c r="B1050" s="1">
        <v>162</v>
      </c>
    </row>
    <row r="1051" spans="1:2" x14ac:dyDescent="0.2">
      <c r="A1051">
        <v>1644</v>
      </c>
      <c r="B1051" s="1">
        <v>162</v>
      </c>
    </row>
    <row r="1052" spans="1:2" x14ac:dyDescent="0.2">
      <c r="A1052">
        <v>1645</v>
      </c>
      <c r="B1052" s="1">
        <v>162</v>
      </c>
    </row>
    <row r="1053" spans="1:2" x14ac:dyDescent="0.2">
      <c r="A1053">
        <v>1646</v>
      </c>
      <c r="B1053" s="1">
        <v>162</v>
      </c>
    </row>
    <row r="1054" spans="1:2" x14ac:dyDescent="0.2">
      <c r="A1054">
        <v>1647</v>
      </c>
      <c r="B1054" s="1">
        <v>162</v>
      </c>
    </row>
    <row r="1055" spans="1:2" x14ac:dyDescent="0.2">
      <c r="A1055">
        <v>1648</v>
      </c>
      <c r="B1055" s="1">
        <v>162</v>
      </c>
    </row>
    <row r="1056" spans="1:2" x14ac:dyDescent="0.2">
      <c r="A1056">
        <v>1649</v>
      </c>
      <c r="B1056" s="1">
        <v>162</v>
      </c>
    </row>
    <row r="1057" spans="1:2" x14ac:dyDescent="0.2">
      <c r="A1057">
        <v>1650</v>
      </c>
      <c r="B1057" s="1">
        <v>162</v>
      </c>
    </row>
    <row r="1058" spans="1:2" x14ac:dyDescent="0.2">
      <c r="A1058">
        <v>1651</v>
      </c>
      <c r="B1058" s="1">
        <v>162</v>
      </c>
    </row>
    <row r="1059" spans="1:2" x14ac:dyDescent="0.2">
      <c r="A1059">
        <v>1652</v>
      </c>
      <c r="B1059" s="1">
        <v>162</v>
      </c>
    </row>
    <row r="1060" spans="1:2" x14ac:dyDescent="0.2">
      <c r="A1060">
        <v>1653</v>
      </c>
      <c r="B1060" s="1">
        <v>162</v>
      </c>
    </row>
    <row r="1061" spans="1:2" x14ac:dyDescent="0.2">
      <c r="A1061">
        <v>1654</v>
      </c>
      <c r="B1061" s="1">
        <v>162</v>
      </c>
    </row>
    <row r="1062" spans="1:2" x14ac:dyDescent="0.2">
      <c r="A1062">
        <v>1655</v>
      </c>
      <c r="B1062" s="1">
        <v>162</v>
      </c>
    </row>
    <row r="1063" spans="1:2" x14ac:dyDescent="0.2">
      <c r="A1063">
        <v>1656</v>
      </c>
      <c r="B1063" s="1">
        <v>162</v>
      </c>
    </row>
    <row r="1064" spans="1:2" x14ac:dyDescent="0.2">
      <c r="A1064">
        <v>1657</v>
      </c>
      <c r="B1064" s="1">
        <v>162</v>
      </c>
    </row>
    <row r="1065" spans="1:2" x14ac:dyDescent="0.2">
      <c r="A1065">
        <v>1658</v>
      </c>
      <c r="B1065" s="1">
        <v>162</v>
      </c>
    </row>
    <row r="1066" spans="1:2" x14ac:dyDescent="0.2">
      <c r="A1066">
        <v>1659</v>
      </c>
      <c r="B1066" s="1">
        <v>162</v>
      </c>
    </row>
    <row r="1067" spans="1:2" x14ac:dyDescent="0.2">
      <c r="A1067">
        <v>1660</v>
      </c>
      <c r="B1067" s="1">
        <v>162</v>
      </c>
    </row>
    <row r="1068" spans="1:2" x14ac:dyDescent="0.2">
      <c r="A1068">
        <v>1661</v>
      </c>
      <c r="B1068" s="1">
        <v>162</v>
      </c>
    </row>
    <row r="1069" spans="1:2" x14ac:dyDescent="0.2">
      <c r="A1069">
        <v>1662</v>
      </c>
      <c r="B1069" s="1">
        <v>162</v>
      </c>
    </row>
    <row r="1070" spans="1:2" x14ac:dyDescent="0.2">
      <c r="A1070">
        <v>1663</v>
      </c>
      <c r="B1070" s="1">
        <v>162</v>
      </c>
    </row>
    <row r="1071" spans="1:2" x14ac:dyDescent="0.2">
      <c r="A1071">
        <v>1664</v>
      </c>
      <c r="B1071" s="1">
        <v>162</v>
      </c>
    </row>
    <row r="1072" spans="1:2" x14ac:dyDescent="0.2">
      <c r="A1072">
        <v>1665</v>
      </c>
      <c r="B1072" s="1">
        <v>162</v>
      </c>
    </row>
    <row r="1073" spans="1:2" x14ac:dyDescent="0.2">
      <c r="A1073">
        <v>1666</v>
      </c>
      <c r="B1073" s="1">
        <v>162</v>
      </c>
    </row>
    <row r="1074" spans="1:2" x14ac:dyDescent="0.2">
      <c r="A1074">
        <v>1667</v>
      </c>
      <c r="B1074" s="1">
        <v>162</v>
      </c>
    </row>
    <row r="1075" spans="1:2" x14ac:dyDescent="0.2">
      <c r="A1075">
        <v>1668</v>
      </c>
      <c r="B1075" s="1">
        <v>162</v>
      </c>
    </row>
    <row r="1076" spans="1:2" x14ac:dyDescent="0.2">
      <c r="A1076">
        <v>1669</v>
      </c>
      <c r="B1076" s="1">
        <v>162</v>
      </c>
    </row>
    <row r="1077" spans="1:2" x14ac:dyDescent="0.2">
      <c r="A1077">
        <v>1670</v>
      </c>
      <c r="B1077" s="1">
        <v>162</v>
      </c>
    </row>
    <row r="1078" spans="1:2" x14ac:dyDescent="0.2">
      <c r="A1078">
        <v>1671</v>
      </c>
      <c r="B1078" s="1">
        <v>162</v>
      </c>
    </row>
    <row r="1079" spans="1:2" x14ac:dyDescent="0.2">
      <c r="A1079">
        <v>1672</v>
      </c>
      <c r="B1079" s="1">
        <v>162</v>
      </c>
    </row>
    <row r="1080" spans="1:2" x14ac:dyDescent="0.2">
      <c r="A1080">
        <v>1673</v>
      </c>
      <c r="B1080" s="1">
        <v>162</v>
      </c>
    </row>
    <row r="1081" spans="1:2" x14ac:dyDescent="0.2">
      <c r="A1081">
        <v>1674</v>
      </c>
      <c r="B1081" s="1">
        <v>162</v>
      </c>
    </row>
    <row r="1082" spans="1:2" x14ac:dyDescent="0.2">
      <c r="A1082">
        <v>1675</v>
      </c>
      <c r="B1082" s="1">
        <v>162</v>
      </c>
    </row>
    <row r="1083" spans="1:2" x14ac:dyDescent="0.2">
      <c r="A1083">
        <v>1676</v>
      </c>
      <c r="B1083" s="1">
        <v>162</v>
      </c>
    </row>
    <row r="1084" spans="1:2" x14ac:dyDescent="0.2">
      <c r="A1084">
        <v>1677</v>
      </c>
      <c r="B1084" s="1">
        <v>162</v>
      </c>
    </row>
    <row r="1085" spans="1:2" x14ac:dyDescent="0.2">
      <c r="A1085">
        <v>1678</v>
      </c>
      <c r="B1085" s="1">
        <v>162</v>
      </c>
    </row>
    <row r="1086" spans="1:2" x14ac:dyDescent="0.2">
      <c r="A1086">
        <v>1679</v>
      </c>
      <c r="B1086" s="1">
        <v>162</v>
      </c>
    </row>
    <row r="1087" spans="1:2" x14ac:dyDescent="0.2">
      <c r="A1087">
        <v>1680</v>
      </c>
      <c r="B1087" s="1">
        <v>162</v>
      </c>
    </row>
    <row r="1088" spans="1:2" x14ac:dyDescent="0.2">
      <c r="A1088">
        <v>1681</v>
      </c>
      <c r="B1088" s="1">
        <v>162</v>
      </c>
    </row>
    <row r="1089" spans="1:2" x14ac:dyDescent="0.2">
      <c r="A1089">
        <v>1682</v>
      </c>
      <c r="B1089" s="1">
        <v>162</v>
      </c>
    </row>
    <row r="1090" spans="1:2" x14ac:dyDescent="0.2">
      <c r="A1090">
        <v>1683</v>
      </c>
      <c r="B1090" s="1">
        <v>162</v>
      </c>
    </row>
    <row r="1091" spans="1:2" x14ac:dyDescent="0.2">
      <c r="A1091">
        <v>1684</v>
      </c>
      <c r="B1091" s="1">
        <v>162</v>
      </c>
    </row>
    <row r="1092" spans="1:2" x14ac:dyDescent="0.2">
      <c r="A1092">
        <v>1685</v>
      </c>
      <c r="B1092" s="1">
        <v>162</v>
      </c>
    </row>
    <row r="1093" spans="1:2" x14ac:dyDescent="0.2">
      <c r="A1093">
        <v>1686</v>
      </c>
      <c r="B1093" s="1">
        <v>162</v>
      </c>
    </row>
    <row r="1094" spans="1:2" x14ac:dyDescent="0.2">
      <c r="A1094">
        <v>1687</v>
      </c>
      <c r="B1094" s="1">
        <v>162</v>
      </c>
    </row>
    <row r="1095" spans="1:2" x14ac:dyDescent="0.2">
      <c r="A1095">
        <v>1688</v>
      </c>
      <c r="B1095" s="1">
        <v>162</v>
      </c>
    </row>
    <row r="1096" spans="1:2" x14ac:dyDescent="0.2">
      <c r="A1096">
        <v>1689</v>
      </c>
      <c r="B1096" s="1">
        <v>162</v>
      </c>
    </row>
    <row r="1097" spans="1:2" x14ac:dyDescent="0.2">
      <c r="A1097">
        <v>1690</v>
      </c>
      <c r="B1097" s="1">
        <v>162</v>
      </c>
    </row>
    <row r="1098" spans="1:2" x14ac:dyDescent="0.2">
      <c r="A1098">
        <v>1691</v>
      </c>
      <c r="B1098" s="1">
        <v>162</v>
      </c>
    </row>
    <row r="1099" spans="1:2" x14ac:dyDescent="0.2">
      <c r="A1099">
        <v>1692</v>
      </c>
      <c r="B1099" s="1">
        <v>162</v>
      </c>
    </row>
    <row r="1100" spans="1:2" x14ac:dyDescent="0.2">
      <c r="A1100">
        <v>1693</v>
      </c>
      <c r="B1100" s="1">
        <v>162</v>
      </c>
    </row>
    <row r="1101" spans="1:2" x14ac:dyDescent="0.2">
      <c r="A1101">
        <v>1694</v>
      </c>
      <c r="B1101" s="1">
        <v>162</v>
      </c>
    </row>
    <row r="1102" spans="1:2" x14ac:dyDescent="0.2">
      <c r="A1102">
        <v>1695</v>
      </c>
      <c r="B1102" s="1">
        <v>162</v>
      </c>
    </row>
    <row r="1103" spans="1:2" x14ac:dyDescent="0.2">
      <c r="A1103">
        <v>1696</v>
      </c>
      <c r="B1103" s="1">
        <v>162</v>
      </c>
    </row>
    <row r="1104" spans="1:2" x14ac:dyDescent="0.2">
      <c r="A1104">
        <v>1697</v>
      </c>
      <c r="B1104" s="1">
        <v>162</v>
      </c>
    </row>
    <row r="1105" spans="1:2" x14ac:dyDescent="0.2">
      <c r="A1105">
        <v>1698</v>
      </c>
      <c r="B1105" s="1">
        <v>162</v>
      </c>
    </row>
    <row r="1106" spans="1:2" x14ac:dyDescent="0.2">
      <c r="A1106">
        <v>1699</v>
      </c>
      <c r="B1106" s="1">
        <v>162</v>
      </c>
    </row>
    <row r="1107" spans="1:2" x14ac:dyDescent="0.2">
      <c r="A1107">
        <v>1700</v>
      </c>
      <c r="B1107" s="1">
        <v>161</v>
      </c>
    </row>
    <row r="1108" spans="1:2" x14ac:dyDescent="0.2">
      <c r="A1108">
        <v>1701</v>
      </c>
      <c r="B1108" s="1">
        <v>161</v>
      </c>
    </row>
    <row r="1109" spans="1:2" x14ac:dyDescent="0.2">
      <c r="A1109">
        <v>1702</v>
      </c>
      <c r="B1109" s="1">
        <v>161</v>
      </c>
    </row>
    <row r="1110" spans="1:2" x14ac:dyDescent="0.2">
      <c r="A1110">
        <v>1703</v>
      </c>
      <c r="B1110" s="1">
        <v>161</v>
      </c>
    </row>
    <row r="1111" spans="1:2" x14ac:dyDescent="0.2">
      <c r="A1111">
        <v>1704</v>
      </c>
      <c r="B1111" s="1">
        <v>161</v>
      </c>
    </row>
    <row r="1112" spans="1:2" x14ac:dyDescent="0.2">
      <c r="A1112">
        <v>1705</v>
      </c>
      <c r="B1112" s="1">
        <v>161</v>
      </c>
    </row>
    <row r="1113" spans="1:2" x14ac:dyDescent="0.2">
      <c r="A1113">
        <v>1706</v>
      </c>
      <c r="B1113" s="1">
        <v>161</v>
      </c>
    </row>
    <row r="1114" spans="1:2" x14ac:dyDescent="0.2">
      <c r="A1114">
        <v>1707</v>
      </c>
      <c r="B1114" s="1">
        <v>161</v>
      </c>
    </row>
    <row r="1115" spans="1:2" x14ac:dyDescent="0.2">
      <c r="A1115">
        <v>1708</v>
      </c>
      <c r="B1115" s="1">
        <v>161</v>
      </c>
    </row>
    <row r="1116" spans="1:2" x14ac:dyDescent="0.2">
      <c r="A1116">
        <v>1709</v>
      </c>
      <c r="B1116" s="1">
        <v>161</v>
      </c>
    </row>
    <row r="1117" spans="1:2" x14ac:dyDescent="0.2">
      <c r="A1117">
        <v>1710</v>
      </c>
      <c r="B1117" s="1">
        <v>161</v>
      </c>
    </row>
    <row r="1118" spans="1:2" x14ac:dyDescent="0.2">
      <c r="A1118">
        <v>1711</v>
      </c>
      <c r="B1118" s="1">
        <v>161</v>
      </c>
    </row>
    <row r="1119" spans="1:2" x14ac:dyDescent="0.2">
      <c r="A1119">
        <v>1712</v>
      </c>
      <c r="B1119" s="1">
        <v>161</v>
      </c>
    </row>
    <row r="1120" spans="1:2" x14ac:dyDescent="0.2">
      <c r="A1120">
        <v>1713</v>
      </c>
      <c r="B1120" s="1">
        <v>161</v>
      </c>
    </row>
    <row r="1121" spans="1:2" x14ac:dyDescent="0.2">
      <c r="A1121">
        <v>1714</v>
      </c>
      <c r="B1121" s="1">
        <v>161</v>
      </c>
    </row>
    <row r="1122" spans="1:2" x14ac:dyDescent="0.2">
      <c r="A1122">
        <v>1715</v>
      </c>
      <c r="B1122" s="1">
        <v>161</v>
      </c>
    </row>
    <row r="1123" spans="1:2" x14ac:dyDescent="0.2">
      <c r="A1123">
        <v>1716</v>
      </c>
      <c r="B1123" s="1">
        <v>161</v>
      </c>
    </row>
    <row r="1124" spans="1:2" x14ac:dyDescent="0.2">
      <c r="A1124">
        <v>1717</v>
      </c>
      <c r="B1124" s="1">
        <v>161</v>
      </c>
    </row>
    <row r="1125" spans="1:2" x14ac:dyDescent="0.2">
      <c r="A1125">
        <v>1718</v>
      </c>
      <c r="B1125" s="1">
        <v>161</v>
      </c>
    </row>
    <row r="1126" spans="1:2" x14ac:dyDescent="0.2">
      <c r="A1126">
        <v>1719</v>
      </c>
      <c r="B1126" s="1">
        <v>161</v>
      </c>
    </row>
    <row r="1127" spans="1:2" x14ac:dyDescent="0.2">
      <c r="A1127">
        <v>1720</v>
      </c>
      <c r="B1127" s="1">
        <v>160</v>
      </c>
    </row>
    <row r="1128" spans="1:2" x14ac:dyDescent="0.2">
      <c r="A1128">
        <v>1721</v>
      </c>
      <c r="B1128" s="1">
        <v>160</v>
      </c>
    </row>
    <row r="1129" spans="1:2" x14ac:dyDescent="0.2">
      <c r="A1129">
        <v>1722</v>
      </c>
      <c r="B1129" s="1">
        <v>160</v>
      </c>
    </row>
    <row r="1130" spans="1:2" x14ac:dyDescent="0.2">
      <c r="A1130">
        <v>1723</v>
      </c>
      <c r="B1130" s="1">
        <v>160</v>
      </c>
    </row>
    <row r="1131" spans="1:2" x14ac:dyDescent="0.2">
      <c r="A1131">
        <v>1724</v>
      </c>
      <c r="B1131" s="1">
        <v>160</v>
      </c>
    </row>
    <row r="1132" spans="1:2" x14ac:dyDescent="0.2">
      <c r="A1132">
        <v>1725</v>
      </c>
      <c r="B1132" s="1">
        <v>160</v>
      </c>
    </row>
    <row r="1133" spans="1:2" x14ac:dyDescent="0.2">
      <c r="A1133">
        <v>1726</v>
      </c>
      <c r="B1133" s="1">
        <v>160</v>
      </c>
    </row>
    <row r="1134" spans="1:2" x14ac:dyDescent="0.2">
      <c r="A1134">
        <v>1727</v>
      </c>
      <c r="B1134" s="1">
        <v>160</v>
      </c>
    </row>
    <row r="1135" spans="1:2" x14ac:dyDescent="0.2">
      <c r="A1135">
        <v>1728</v>
      </c>
      <c r="B1135" s="1">
        <v>160</v>
      </c>
    </row>
    <row r="1136" spans="1:2" x14ac:dyDescent="0.2">
      <c r="A1136">
        <v>1729</v>
      </c>
      <c r="B1136" s="1">
        <v>160</v>
      </c>
    </row>
    <row r="1137" spans="1:2" x14ac:dyDescent="0.2">
      <c r="A1137">
        <v>1730</v>
      </c>
      <c r="B1137" s="1">
        <v>160</v>
      </c>
    </row>
    <row r="1138" spans="1:2" x14ac:dyDescent="0.2">
      <c r="A1138">
        <v>1731</v>
      </c>
      <c r="B1138" s="1">
        <v>160</v>
      </c>
    </row>
    <row r="1139" spans="1:2" x14ac:dyDescent="0.2">
      <c r="A1139">
        <v>1732</v>
      </c>
      <c r="B1139" s="1">
        <v>160</v>
      </c>
    </row>
    <row r="1140" spans="1:2" x14ac:dyDescent="0.2">
      <c r="A1140">
        <v>1733</v>
      </c>
      <c r="B1140" s="1">
        <v>160</v>
      </c>
    </row>
    <row r="1141" spans="1:2" x14ac:dyDescent="0.2">
      <c r="A1141">
        <v>1734</v>
      </c>
      <c r="B1141" s="1">
        <v>160</v>
      </c>
    </row>
    <row r="1142" spans="1:2" x14ac:dyDescent="0.2">
      <c r="A1142">
        <v>1735</v>
      </c>
      <c r="B1142" s="1">
        <v>160</v>
      </c>
    </row>
    <row r="1143" spans="1:2" x14ac:dyDescent="0.2">
      <c r="A1143">
        <v>1736</v>
      </c>
      <c r="B1143" s="1">
        <v>160</v>
      </c>
    </row>
    <row r="1144" spans="1:2" x14ac:dyDescent="0.2">
      <c r="A1144">
        <v>1737</v>
      </c>
      <c r="B1144" s="1">
        <v>160</v>
      </c>
    </row>
    <row r="1145" spans="1:2" x14ac:dyDescent="0.2">
      <c r="A1145">
        <v>1738</v>
      </c>
      <c r="B1145" s="1">
        <v>160</v>
      </c>
    </row>
    <row r="1146" spans="1:2" x14ac:dyDescent="0.2">
      <c r="A1146">
        <v>1739</v>
      </c>
      <c r="B1146" s="1">
        <v>160</v>
      </c>
    </row>
    <row r="1147" spans="1:2" x14ac:dyDescent="0.2">
      <c r="A1147">
        <v>1740</v>
      </c>
      <c r="B1147" s="1">
        <v>160</v>
      </c>
    </row>
    <row r="1148" spans="1:2" x14ac:dyDescent="0.2">
      <c r="A1148">
        <v>1741</v>
      </c>
      <c r="B1148" s="1">
        <v>160</v>
      </c>
    </row>
    <row r="1149" spans="1:2" x14ac:dyDescent="0.2">
      <c r="A1149">
        <v>1742</v>
      </c>
      <c r="B1149" s="1">
        <v>160</v>
      </c>
    </row>
    <row r="1150" spans="1:2" x14ac:dyDescent="0.2">
      <c r="A1150">
        <v>1743</v>
      </c>
      <c r="B1150" s="1">
        <v>160</v>
      </c>
    </row>
    <row r="1151" spans="1:2" x14ac:dyDescent="0.2">
      <c r="A1151">
        <v>1744</v>
      </c>
      <c r="B1151" s="1">
        <v>160</v>
      </c>
    </row>
    <row r="1152" spans="1:2" x14ac:dyDescent="0.2">
      <c r="A1152">
        <v>1745</v>
      </c>
      <c r="B1152" s="1">
        <v>160</v>
      </c>
    </row>
    <row r="1153" spans="1:2" x14ac:dyDescent="0.2">
      <c r="A1153">
        <v>1746</v>
      </c>
      <c r="B1153" s="1">
        <v>160</v>
      </c>
    </row>
    <row r="1154" spans="1:2" x14ac:dyDescent="0.2">
      <c r="A1154">
        <v>1747</v>
      </c>
      <c r="B1154" s="1">
        <v>160</v>
      </c>
    </row>
    <row r="1155" spans="1:2" x14ac:dyDescent="0.2">
      <c r="A1155">
        <v>1748</v>
      </c>
      <c r="B1155" s="1">
        <v>160</v>
      </c>
    </row>
    <row r="1156" spans="1:2" x14ac:dyDescent="0.2">
      <c r="A1156">
        <v>1749</v>
      </c>
      <c r="B1156" s="1">
        <v>160</v>
      </c>
    </row>
    <row r="1157" spans="1:2" x14ac:dyDescent="0.2">
      <c r="A1157">
        <v>1750</v>
      </c>
      <c r="B1157" s="1">
        <v>160</v>
      </c>
    </row>
    <row r="1158" spans="1:2" x14ac:dyDescent="0.2">
      <c r="A1158">
        <v>1751</v>
      </c>
      <c r="B1158" s="1">
        <v>160</v>
      </c>
    </row>
    <row r="1159" spans="1:2" x14ac:dyDescent="0.2">
      <c r="A1159">
        <v>1752</v>
      </c>
      <c r="B1159" s="1">
        <v>160</v>
      </c>
    </row>
    <row r="1160" spans="1:2" x14ac:dyDescent="0.2">
      <c r="A1160">
        <v>1753</v>
      </c>
      <c r="B1160" s="1">
        <v>160</v>
      </c>
    </row>
    <row r="1161" spans="1:2" x14ac:dyDescent="0.2">
      <c r="A1161">
        <v>1754</v>
      </c>
      <c r="B1161" s="1">
        <v>160</v>
      </c>
    </row>
    <row r="1162" spans="1:2" x14ac:dyDescent="0.2">
      <c r="A1162">
        <v>1755</v>
      </c>
      <c r="B1162" s="1">
        <v>160</v>
      </c>
    </row>
    <row r="1163" spans="1:2" x14ac:dyDescent="0.2">
      <c r="A1163">
        <v>1756</v>
      </c>
      <c r="B1163" s="1">
        <v>160</v>
      </c>
    </row>
    <row r="1164" spans="1:2" x14ac:dyDescent="0.2">
      <c r="A1164">
        <v>1757</v>
      </c>
      <c r="B1164" s="1">
        <v>160</v>
      </c>
    </row>
    <row r="1165" spans="1:2" x14ac:dyDescent="0.2">
      <c r="A1165">
        <v>1758</v>
      </c>
      <c r="B1165" s="1">
        <v>160</v>
      </c>
    </row>
    <row r="1166" spans="1:2" x14ac:dyDescent="0.2">
      <c r="A1166">
        <v>1759</v>
      </c>
      <c r="B1166" s="1">
        <v>160</v>
      </c>
    </row>
    <row r="1167" spans="1:2" x14ac:dyDescent="0.2">
      <c r="A1167">
        <v>1760</v>
      </c>
      <c r="B1167" s="1">
        <v>160</v>
      </c>
    </row>
    <row r="1168" spans="1:2" x14ac:dyDescent="0.2">
      <c r="A1168">
        <v>1761</v>
      </c>
      <c r="B1168" s="1">
        <v>160</v>
      </c>
    </row>
    <row r="1169" spans="1:2" x14ac:dyDescent="0.2">
      <c r="A1169">
        <v>1762</v>
      </c>
      <c r="B1169" s="1">
        <v>160</v>
      </c>
    </row>
    <row r="1170" spans="1:2" x14ac:dyDescent="0.2">
      <c r="A1170">
        <v>1763</v>
      </c>
      <c r="B1170" s="1">
        <v>160</v>
      </c>
    </row>
    <row r="1171" spans="1:2" x14ac:dyDescent="0.2">
      <c r="A1171">
        <v>1764</v>
      </c>
      <c r="B1171" s="1">
        <v>160</v>
      </c>
    </row>
    <row r="1172" spans="1:2" x14ac:dyDescent="0.2">
      <c r="A1172">
        <v>1765</v>
      </c>
      <c r="B1172" s="1">
        <v>160</v>
      </c>
    </row>
    <row r="1173" spans="1:2" x14ac:dyDescent="0.2">
      <c r="A1173">
        <v>1766</v>
      </c>
      <c r="B1173" s="1">
        <v>160</v>
      </c>
    </row>
    <row r="1174" spans="1:2" x14ac:dyDescent="0.2">
      <c r="A1174">
        <v>1767</v>
      </c>
      <c r="B1174" s="1">
        <v>160</v>
      </c>
    </row>
    <row r="1175" spans="1:2" x14ac:dyDescent="0.2">
      <c r="A1175">
        <v>1768</v>
      </c>
      <c r="B1175" s="1">
        <v>160</v>
      </c>
    </row>
    <row r="1176" spans="1:2" x14ac:dyDescent="0.2">
      <c r="A1176">
        <v>1769</v>
      </c>
      <c r="B1176" s="1">
        <v>160</v>
      </c>
    </row>
    <row r="1177" spans="1:2" x14ac:dyDescent="0.2">
      <c r="A1177">
        <v>1770</v>
      </c>
      <c r="B1177" s="1">
        <v>160</v>
      </c>
    </row>
    <row r="1178" spans="1:2" x14ac:dyDescent="0.2">
      <c r="A1178">
        <v>1771</v>
      </c>
      <c r="B1178" s="1">
        <v>160</v>
      </c>
    </row>
    <row r="1179" spans="1:2" x14ac:dyDescent="0.2">
      <c r="A1179">
        <v>1772</v>
      </c>
      <c r="B1179" s="1">
        <v>160</v>
      </c>
    </row>
    <row r="1180" spans="1:2" x14ac:dyDescent="0.2">
      <c r="A1180">
        <v>1773</v>
      </c>
      <c r="B1180" s="1">
        <v>160</v>
      </c>
    </row>
    <row r="1181" spans="1:2" x14ac:dyDescent="0.2">
      <c r="A1181">
        <v>1774</v>
      </c>
      <c r="B1181" s="1">
        <v>160</v>
      </c>
    </row>
    <row r="1182" spans="1:2" x14ac:dyDescent="0.2">
      <c r="A1182">
        <v>1775</v>
      </c>
      <c r="B1182" s="1">
        <v>160</v>
      </c>
    </row>
    <row r="1183" spans="1:2" x14ac:dyDescent="0.2">
      <c r="A1183">
        <v>1776</v>
      </c>
      <c r="B1183" s="1">
        <v>160</v>
      </c>
    </row>
    <row r="1184" spans="1:2" x14ac:dyDescent="0.2">
      <c r="A1184">
        <v>1777</v>
      </c>
      <c r="B1184" s="1">
        <v>160</v>
      </c>
    </row>
    <row r="1185" spans="1:2" x14ac:dyDescent="0.2">
      <c r="A1185">
        <v>1778</v>
      </c>
      <c r="B1185" s="1">
        <v>160</v>
      </c>
    </row>
    <row r="1186" spans="1:2" x14ac:dyDescent="0.2">
      <c r="A1186">
        <v>1779</v>
      </c>
      <c r="B1186" s="1">
        <v>160</v>
      </c>
    </row>
    <row r="1187" spans="1:2" x14ac:dyDescent="0.2">
      <c r="A1187">
        <v>1780</v>
      </c>
      <c r="B1187" s="1">
        <v>160</v>
      </c>
    </row>
    <row r="1188" spans="1:2" x14ac:dyDescent="0.2">
      <c r="A1188">
        <v>1781</v>
      </c>
      <c r="B1188" s="1">
        <v>160</v>
      </c>
    </row>
    <row r="1189" spans="1:2" x14ac:dyDescent="0.2">
      <c r="A1189">
        <v>1782</v>
      </c>
      <c r="B1189" s="1">
        <v>160</v>
      </c>
    </row>
    <row r="1190" spans="1:2" x14ac:dyDescent="0.2">
      <c r="A1190">
        <v>1783</v>
      </c>
      <c r="B1190" s="1">
        <v>160</v>
      </c>
    </row>
    <row r="1191" spans="1:2" x14ac:dyDescent="0.2">
      <c r="A1191">
        <v>1784</v>
      </c>
      <c r="B1191" s="1">
        <v>160</v>
      </c>
    </row>
    <row r="1192" spans="1:2" x14ac:dyDescent="0.2">
      <c r="A1192">
        <v>1785</v>
      </c>
      <c r="B1192" s="1">
        <v>160</v>
      </c>
    </row>
    <row r="1193" spans="1:2" x14ac:dyDescent="0.2">
      <c r="A1193">
        <v>1786</v>
      </c>
      <c r="B1193" s="1">
        <v>160</v>
      </c>
    </row>
    <row r="1194" spans="1:2" x14ac:dyDescent="0.2">
      <c r="A1194">
        <v>1787</v>
      </c>
      <c r="B1194" s="1">
        <v>160</v>
      </c>
    </row>
    <row r="1195" spans="1:2" x14ac:dyDescent="0.2">
      <c r="A1195">
        <v>1788</v>
      </c>
      <c r="B1195" s="1">
        <v>160</v>
      </c>
    </row>
    <row r="1196" spans="1:2" x14ac:dyDescent="0.2">
      <c r="A1196">
        <v>1789</v>
      </c>
      <c r="B1196" s="1">
        <v>160</v>
      </c>
    </row>
    <row r="1197" spans="1:2" x14ac:dyDescent="0.2">
      <c r="A1197">
        <v>1790</v>
      </c>
      <c r="B1197" s="1">
        <v>160</v>
      </c>
    </row>
    <row r="1198" spans="1:2" x14ac:dyDescent="0.2">
      <c r="A1198">
        <v>1791</v>
      </c>
      <c r="B1198" s="1">
        <v>160</v>
      </c>
    </row>
    <row r="1199" spans="1:2" x14ac:dyDescent="0.2">
      <c r="A1199">
        <v>1792</v>
      </c>
      <c r="B1199" s="1">
        <v>160</v>
      </c>
    </row>
    <row r="1200" spans="1:2" x14ac:dyDescent="0.2">
      <c r="A1200">
        <v>1793</v>
      </c>
      <c r="B1200" s="1">
        <v>160</v>
      </c>
    </row>
    <row r="1201" spans="1:2" x14ac:dyDescent="0.2">
      <c r="A1201">
        <v>1794</v>
      </c>
      <c r="B1201" s="1">
        <v>160</v>
      </c>
    </row>
    <row r="1202" spans="1:2" x14ac:dyDescent="0.2">
      <c r="A1202">
        <v>1795</v>
      </c>
      <c r="B1202" s="1">
        <v>160</v>
      </c>
    </row>
    <row r="1203" spans="1:2" x14ac:dyDescent="0.2">
      <c r="A1203">
        <v>1796</v>
      </c>
      <c r="B1203" s="1">
        <v>160</v>
      </c>
    </row>
    <row r="1204" spans="1:2" x14ac:dyDescent="0.2">
      <c r="A1204">
        <v>1797</v>
      </c>
      <c r="B1204" s="1">
        <v>160</v>
      </c>
    </row>
    <row r="1205" spans="1:2" x14ac:dyDescent="0.2">
      <c r="A1205">
        <v>1798</v>
      </c>
      <c r="B1205" s="1">
        <v>160</v>
      </c>
    </row>
    <row r="1206" spans="1:2" x14ac:dyDescent="0.2">
      <c r="A1206">
        <v>1799</v>
      </c>
      <c r="B1206" s="1">
        <v>160</v>
      </c>
    </row>
    <row r="1207" spans="1:2" x14ac:dyDescent="0.2">
      <c r="A1207">
        <v>1800</v>
      </c>
      <c r="B1207" s="1">
        <v>160</v>
      </c>
    </row>
    <row r="1208" spans="1:2" x14ac:dyDescent="0.2">
      <c r="A1208">
        <v>1801</v>
      </c>
      <c r="B1208" s="1">
        <v>160</v>
      </c>
    </row>
    <row r="1209" spans="1:2" x14ac:dyDescent="0.2">
      <c r="A1209">
        <v>1802</v>
      </c>
      <c r="B1209" s="1">
        <v>160</v>
      </c>
    </row>
    <row r="1210" spans="1:2" x14ac:dyDescent="0.2">
      <c r="A1210">
        <v>1803</v>
      </c>
      <c r="B1210" s="1">
        <v>160</v>
      </c>
    </row>
    <row r="1211" spans="1:2" x14ac:dyDescent="0.2">
      <c r="A1211">
        <v>1804</v>
      </c>
      <c r="B1211" s="1">
        <v>160</v>
      </c>
    </row>
    <row r="1212" spans="1:2" x14ac:dyDescent="0.2">
      <c r="A1212">
        <v>1805</v>
      </c>
      <c r="B1212" s="1">
        <v>160</v>
      </c>
    </row>
    <row r="1213" spans="1:2" x14ac:dyDescent="0.2">
      <c r="A1213">
        <v>1806</v>
      </c>
      <c r="B1213" s="1">
        <v>160</v>
      </c>
    </row>
    <row r="1214" spans="1:2" x14ac:dyDescent="0.2">
      <c r="A1214">
        <v>1807</v>
      </c>
      <c r="B1214" s="1">
        <v>160</v>
      </c>
    </row>
    <row r="1215" spans="1:2" x14ac:dyDescent="0.2">
      <c r="A1215">
        <v>1808</v>
      </c>
      <c r="B1215" s="1">
        <v>160</v>
      </c>
    </row>
    <row r="1216" spans="1:2" x14ac:dyDescent="0.2">
      <c r="A1216">
        <v>1809</v>
      </c>
      <c r="B1216" s="1">
        <v>160</v>
      </c>
    </row>
    <row r="1217" spans="1:2" x14ac:dyDescent="0.2">
      <c r="A1217">
        <v>1810</v>
      </c>
      <c r="B1217" s="1">
        <v>160</v>
      </c>
    </row>
    <row r="1218" spans="1:2" x14ac:dyDescent="0.2">
      <c r="A1218">
        <v>1811</v>
      </c>
      <c r="B1218" s="1">
        <v>160</v>
      </c>
    </row>
    <row r="1219" spans="1:2" x14ac:dyDescent="0.2">
      <c r="A1219">
        <v>1812</v>
      </c>
      <c r="B1219" s="1">
        <v>160</v>
      </c>
    </row>
    <row r="1220" spans="1:2" x14ac:dyDescent="0.2">
      <c r="A1220">
        <v>1813</v>
      </c>
      <c r="B1220" s="1">
        <v>160</v>
      </c>
    </row>
    <row r="1221" spans="1:2" x14ac:dyDescent="0.2">
      <c r="A1221">
        <v>1814</v>
      </c>
      <c r="B1221" s="1">
        <v>160</v>
      </c>
    </row>
    <row r="1222" spans="1:2" x14ac:dyDescent="0.2">
      <c r="A1222">
        <v>1815</v>
      </c>
      <c r="B1222" s="1">
        <v>160</v>
      </c>
    </row>
    <row r="1223" spans="1:2" x14ac:dyDescent="0.2">
      <c r="A1223">
        <v>1816</v>
      </c>
      <c r="B1223" s="1">
        <v>160</v>
      </c>
    </row>
    <row r="1224" spans="1:2" x14ac:dyDescent="0.2">
      <c r="A1224">
        <v>1817</v>
      </c>
      <c r="B1224" s="1">
        <v>160</v>
      </c>
    </row>
    <row r="1225" spans="1:2" x14ac:dyDescent="0.2">
      <c r="A1225">
        <v>1818</v>
      </c>
      <c r="B1225" s="1">
        <v>160</v>
      </c>
    </row>
    <row r="1226" spans="1:2" x14ac:dyDescent="0.2">
      <c r="A1226">
        <v>1819</v>
      </c>
      <c r="B1226" s="1">
        <v>160</v>
      </c>
    </row>
    <row r="1227" spans="1:2" x14ac:dyDescent="0.2">
      <c r="A1227">
        <v>1820</v>
      </c>
      <c r="B1227" s="1">
        <v>160</v>
      </c>
    </row>
    <row r="1228" spans="1:2" x14ac:dyDescent="0.2">
      <c r="A1228">
        <v>1821</v>
      </c>
      <c r="B1228" s="1">
        <v>160</v>
      </c>
    </row>
    <row r="1229" spans="1:2" x14ac:dyDescent="0.2">
      <c r="A1229">
        <v>1822</v>
      </c>
      <c r="B1229" s="1">
        <v>160</v>
      </c>
    </row>
    <row r="1230" spans="1:2" x14ac:dyDescent="0.2">
      <c r="A1230">
        <v>1823</v>
      </c>
      <c r="B1230" s="1">
        <v>160</v>
      </c>
    </row>
    <row r="1231" spans="1:2" x14ac:dyDescent="0.2">
      <c r="A1231">
        <v>1824</v>
      </c>
      <c r="B1231" s="1">
        <v>160</v>
      </c>
    </row>
    <row r="1232" spans="1:2" x14ac:dyDescent="0.2">
      <c r="A1232">
        <v>1825</v>
      </c>
      <c r="B1232" s="1">
        <v>160</v>
      </c>
    </row>
    <row r="1233" spans="1:2" x14ac:dyDescent="0.2">
      <c r="A1233">
        <v>1826</v>
      </c>
      <c r="B1233" s="1">
        <v>160</v>
      </c>
    </row>
    <row r="1234" spans="1:2" x14ac:dyDescent="0.2">
      <c r="A1234">
        <v>1827</v>
      </c>
      <c r="B1234" s="1">
        <v>160</v>
      </c>
    </row>
    <row r="1235" spans="1:2" x14ac:dyDescent="0.2">
      <c r="A1235">
        <v>1828</v>
      </c>
      <c r="B1235" s="1">
        <v>160</v>
      </c>
    </row>
    <row r="1236" spans="1:2" x14ac:dyDescent="0.2">
      <c r="A1236">
        <v>1829</v>
      </c>
      <c r="B1236" s="1">
        <v>160</v>
      </c>
    </row>
    <row r="1237" spans="1:2" x14ac:dyDescent="0.2">
      <c r="A1237">
        <v>1830</v>
      </c>
      <c r="B1237" s="1">
        <v>160</v>
      </c>
    </row>
    <row r="1238" spans="1:2" x14ac:dyDescent="0.2">
      <c r="A1238">
        <v>1831</v>
      </c>
      <c r="B1238" s="1">
        <v>160</v>
      </c>
    </row>
    <row r="1239" spans="1:2" x14ac:dyDescent="0.2">
      <c r="A1239">
        <v>1832</v>
      </c>
      <c r="B1239" s="1">
        <v>160</v>
      </c>
    </row>
    <row r="1240" spans="1:2" x14ac:dyDescent="0.2">
      <c r="A1240">
        <v>1833</v>
      </c>
      <c r="B1240" s="1">
        <v>160</v>
      </c>
    </row>
    <row r="1241" spans="1:2" x14ac:dyDescent="0.2">
      <c r="A1241">
        <v>1834</v>
      </c>
      <c r="B1241" s="1">
        <v>160</v>
      </c>
    </row>
    <row r="1242" spans="1:2" x14ac:dyDescent="0.2">
      <c r="A1242">
        <v>1835</v>
      </c>
      <c r="B1242" s="1">
        <v>160</v>
      </c>
    </row>
    <row r="1243" spans="1:2" x14ac:dyDescent="0.2">
      <c r="A1243">
        <v>1836</v>
      </c>
      <c r="B1243" s="1">
        <v>160</v>
      </c>
    </row>
    <row r="1244" spans="1:2" x14ac:dyDescent="0.2">
      <c r="A1244">
        <v>1837</v>
      </c>
      <c r="B1244" s="1">
        <v>160</v>
      </c>
    </row>
    <row r="1245" spans="1:2" x14ac:dyDescent="0.2">
      <c r="A1245">
        <v>1838</v>
      </c>
      <c r="B1245" s="1">
        <v>160</v>
      </c>
    </row>
    <row r="1246" spans="1:2" x14ac:dyDescent="0.2">
      <c r="A1246">
        <v>1839</v>
      </c>
      <c r="B1246" s="1">
        <v>160</v>
      </c>
    </row>
    <row r="1247" spans="1:2" x14ac:dyDescent="0.2">
      <c r="A1247">
        <v>1840</v>
      </c>
      <c r="B1247" s="1">
        <v>159</v>
      </c>
    </row>
    <row r="1248" spans="1:2" x14ac:dyDescent="0.2">
      <c r="A1248">
        <v>1841</v>
      </c>
      <c r="B1248" s="1">
        <v>159</v>
      </c>
    </row>
    <row r="1249" spans="1:2" x14ac:dyDescent="0.2">
      <c r="A1249">
        <v>1842</v>
      </c>
      <c r="B1249" s="1">
        <v>159</v>
      </c>
    </row>
    <row r="1250" spans="1:2" x14ac:dyDescent="0.2">
      <c r="A1250">
        <v>1843</v>
      </c>
      <c r="B1250" s="1">
        <v>159</v>
      </c>
    </row>
    <row r="1251" spans="1:2" x14ac:dyDescent="0.2">
      <c r="A1251">
        <v>1844</v>
      </c>
      <c r="B1251" s="1">
        <v>159</v>
      </c>
    </row>
    <row r="1252" spans="1:2" x14ac:dyDescent="0.2">
      <c r="A1252">
        <v>1845</v>
      </c>
      <c r="B1252" s="1">
        <v>159</v>
      </c>
    </row>
    <row r="1253" spans="1:2" x14ac:dyDescent="0.2">
      <c r="A1253">
        <v>1846</v>
      </c>
      <c r="B1253" s="1">
        <v>159</v>
      </c>
    </row>
    <row r="1254" spans="1:2" x14ac:dyDescent="0.2">
      <c r="A1254">
        <v>1847</v>
      </c>
      <c r="B1254" s="1">
        <v>159</v>
      </c>
    </row>
    <row r="1255" spans="1:2" x14ac:dyDescent="0.2">
      <c r="A1255">
        <v>1848</v>
      </c>
      <c r="B1255" s="1">
        <v>159</v>
      </c>
    </row>
    <row r="1256" spans="1:2" x14ac:dyDescent="0.2">
      <c r="A1256">
        <v>1849</v>
      </c>
      <c r="B1256" s="1">
        <v>159</v>
      </c>
    </row>
    <row r="1257" spans="1:2" x14ac:dyDescent="0.2">
      <c r="A1257">
        <v>1850</v>
      </c>
      <c r="B1257" s="1">
        <v>159</v>
      </c>
    </row>
    <row r="1258" spans="1:2" x14ac:dyDescent="0.2">
      <c r="A1258">
        <v>1851</v>
      </c>
      <c r="B1258" s="1">
        <v>159</v>
      </c>
    </row>
    <row r="1259" spans="1:2" x14ac:dyDescent="0.2">
      <c r="A1259">
        <v>1852</v>
      </c>
      <c r="B1259" s="1">
        <v>159</v>
      </c>
    </row>
    <row r="1260" spans="1:2" x14ac:dyDescent="0.2">
      <c r="A1260">
        <v>1853</v>
      </c>
      <c r="B1260" s="1">
        <v>159</v>
      </c>
    </row>
    <row r="1261" spans="1:2" x14ac:dyDescent="0.2">
      <c r="A1261">
        <v>1854</v>
      </c>
      <c r="B1261" s="1">
        <v>159</v>
      </c>
    </row>
    <row r="1262" spans="1:2" x14ac:dyDescent="0.2">
      <c r="A1262">
        <v>1855</v>
      </c>
      <c r="B1262" s="1">
        <v>159</v>
      </c>
    </row>
    <row r="1263" spans="1:2" x14ac:dyDescent="0.2">
      <c r="A1263">
        <v>1856</v>
      </c>
      <c r="B1263" s="1">
        <v>159</v>
      </c>
    </row>
    <row r="1264" spans="1:2" x14ac:dyDescent="0.2">
      <c r="A1264">
        <v>1857</v>
      </c>
      <c r="B1264" s="1">
        <v>159</v>
      </c>
    </row>
    <row r="1265" spans="1:2" x14ac:dyDescent="0.2">
      <c r="A1265">
        <v>1858</v>
      </c>
      <c r="B1265" s="1">
        <v>159</v>
      </c>
    </row>
    <row r="1266" spans="1:2" x14ac:dyDescent="0.2">
      <c r="A1266">
        <v>1859</v>
      </c>
      <c r="B1266" s="1">
        <v>159</v>
      </c>
    </row>
    <row r="1267" spans="1:2" x14ac:dyDescent="0.2">
      <c r="A1267">
        <v>1860</v>
      </c>
      <c r="B1267" s="1">
        <v>159</v>
      </c>
    </row>
    <row r="1268" spans="1:2" x14ac:dyDescent="0.2">
      <c r="A1268">
        <v>1861</v>
      </c>
      <c r="B1268" s="1">
        <v>159</v>
      </c>
    </row>
    <row r="1269" spans="1:2" x14ac:dyDescent="0.2">
      <c r="A1269">
        <v>1862</v>
      </c>
      <c r="B1269" s="1">
        <v>159</v>
      </c>
    </row>
    <row r="1270" spans="1:2" x14ac:dyDescent="0.2">
      <c r="A1270">
        <v>1863</v>
      </c>
      <c r="B1270" s="1">
        <v>159</v>
      </c>
    </row>
    <row r="1271" spans="1:2" x14ac:dyDescent="0.2">
      <c r="A1271">
        <v>1864</v>
      </c>
      <c r="B1271" s="1">
        <v>159</v>
      </c>
    </row>
    <row r="1272" spans="1:2" x14ac:dyDescent="0.2">
      <c r="A1272">
        <v>1865</v>
      </c>
      <c r="B1272" s="1">
        <v>159</v>
      </c>
    </row>
    <row r="1273" spans="1:2" x14ac:dyDescent="0.2">
      <c r="A1273">
        <v>1866</v>
      </c>
      <c r="B1273" s="1">
        <v>159</v>
      </c>
    </row>
    <row r="1274" spans="1:2" x14ac:dyDescent="0.2">
      <c r="A1274">
        <v>1867</v>
      </c>
      <c r="B1274" s="1">
        <v>159</v>
      </c>
    </row>
    <row r="1275" spans="1:2" x14ac:dyDescent="0.2">
      <c r="A1275">
        <v>1868</v>
      </c>
      <c r="B1275" s="1">
        <v>159</v>
      </c>
    </row>
    <row r="1276" spans="1:2" x14ac:dyDescent="0.2">
      <c r="A1276">
        <v>1869</v>
      </c>
      <c r="B1276" s="1">
        <v>159</v>
      </c>
    </row>
    <row r="1277" spans="1:2" x14ac:dyDescent="0.2">
      <c r="A1277">
        <v>1870</v>
      </c>
      <c r="B1277" s="1">
        <v>159</v>
      </c>
    </row>
    <row r="1278" spans="1:2" x14ac:dyDescent="0.2">
      <c r="A1278">
        <v>1871</v>
      </c>
      <c r="B1278" s="1">
        <v>159</v>
      </c>
    </row>
    <row r="1279" spans="1:2" x14ac:dyDescent="0.2">
      <c r="A1279">
        <v>1872</v>
      </c>
      <c r="B1279" s="1">
        <v>159</v>
      </c>
    </row>
    <row r="1280" spans="1:2" x14ac:dyDescent="0.2">
      <c r="A1280">
        <v>1873</v>
      </c>
      <c r="B1280" s="1">
        <v>159</v>
      </c>
    </row>
    <row r="1281" spans="1:2" x14ac:dyDescent="0.2">
      <c r="A1281">
        <v>1874</v>
      </c>
      <c r="B1281" s="1">
        <v>159</v>
      </c>
    </row>
    <row r="1282" spans="1:2" x14ac:dyDescent="0.2">
      <c r="A1282">
        <v>1875</v>
      </c>
      <c r="B1282" s="1">
        <v>159</v>
      </c>
    </row>
    <row r="1283" spans="1:2" x14ac:dyDescent="0.2">
      <c r="A1283">
        <v>1876</v>
      </c>
      <c r="B1283" s="1">
        <v>159</v>
      </c>
    </row>
    <row r="1284" spans="1:2" x14ac:dyDescent="0.2">
      <c r="A1284">
        <v>1877</v>
      </c>
      <c r="B1284" s="1">
        <v>159</v>
      </c>
    </row>
    <row r="1285" spans="1:2" x14ac:dyDescent="0.2">
      <c r="A1285">
        <v>1878</v>
      </c>
      <c r="B1285" s="1">
        <v>159</v>
      </c>
    </row>
    <row r="1286" spans="1:2" x14ac:dyDescent="0.2">
      <c r="A1286">
        <v>1879</v>
      </c>
      <c r="B1286" s="1">
        <v>159</v>
      </c>
    </row>
    <row r="1287" spans="1:2" x14ac:dyDescent="0.2">
      <c r="A1287">
        <v>1880</v>
      </c>
      <c r="B1287" s="1">
        <v>159</v>
      </c>
    </row>
    <row r="1288" spans="1:2" x14ac:dyDescent="0.2">
      <c r="A1288">
        <v>1881</v>
      </c>
      <c r="B1288" s="1">
        <v>159</v>
      </c>
    </row>
    <row r="1289" spans="1:2" x14ac:dyDescent="0.2">
      <c r="A1289">
        <v>1882</v>
      </c>
      <c r="B1289" s="1">
        <v>159</v>
      </c>
    </row>
    <row r="1290" spans="1:2" x14ac:dyDescent="0.2">
      <c r="A1290">
        <v>1883</v>
      </c>
      <c r="B1290" s="1">
        <v>159</v>
      </c>
    </row>
    <row r="1291" spans="1:2" x14ac:dyDescent="0.2">
      <c r="A1291">
        <v>1884</v>
      </c>
      <c r="B1291" s="1">
        <v>159</v>
      </c>
    </row>
    <row r="1292" spans="1:2" x14ac:dyDescent="0.2">
      <c r="A1292">
        <v>1885</v>
      </c>
      <c r="B1292" s="1">
        <v>159</v>
      </c>
    </row>
    <row r="1293" spans="1:2" x14ac:dyDescent="0.2">
      <c r="A1293">
        <v>1886</v>
      </c>
      <c r="B1293" s="1">
        <v>159</v>
      </c>
    </row>
    <row r="1294" spans="1:2" x14ac:dyDescent="0.2">
      <c r="A1294">
        <v>1887</v>
      </c>
      <c r="B1294" s="1">
        <v>159</v>
      </c>
    </row>
    <row r="1295" spans="1:2" x14ac:dyDescent="0.2">
      <c r="A1295">
        <v>1888</v>
      </c>
      <c r="B1295" s="1">
        <v>159</v>
      </c>
    </row>
    <row r="1296" spans="1:2" x14ac:dyDescent="0.2">
      <c r="A1296">
        <v>1889</v>
      </c>
      <c r="B1296" s="1">
        <v>159</v>
      </c>
    </row>
    <row r="1297" spans="1:2" x14ac:dyDescent="0.2">
      <c r="A1297">
        <v>1890</v>
      </c>
      <c r="B1297" s="1">
        <v>159</v>
      </c>
    </row>
    <row r="1298" spans="1:2" x14ac:dyDescent="0.2">
      <c r="A1298">
        <v>1891</v>
      </c>
      <c r="B1298" s="1">
        <v>159</v>
      </c>
    </row>
    <row r="1299" spans="1:2" x14ac:dyDescent="0.2">
      <c r="A1299">
        <v>1892</v>
      </c>
      <c r="B1299" s="1">
        <v>159</v>
      </c>
    </row>
    <row r="1300" spans="1:2" x14ac:dyDescent="0.2">
      <c r="A1300">
        <v>1893</v>
      </c>
      <c r="B1300" s="1">
        <v>159</v>
      </c>
    </row>
    <row r="1301" spans="1:2" x14ac:dyDescent="0.2">
      <c r="A1301">
        <v>1894</v>
      </c>
      <c r="B1301" s="1">
        <v>159</v>
      </c>
    </row>
    <row r="1302" spans="1:2" x14ac:dyDescent="0.2">
      <c r="A1302">
        <v>1895</v>
      </c>
      <c r="B1302" s="1">
        <v>159</v>
      </c>
    </row>
    <row r="1303" spans="1:2" x14ac:dyDescent="0.2">
      <c r="A1303">
        <v>1896</v>
      </c>
      <c r="B1303" s="1">
        <v>159</v>
      </c>
    </row>
    <row r="1304" spans="1:2" x14ac:dyDescent="0.2">
      <c r="A1304">
        <v>1897</v>
      </c>
      <c r="B1304" s="1">
        <v>159</v>
      </c>
    </row>
    <row r="1305" spans="1:2" x14ac:dyDescent="0.2">
      <c r="A1305">
        <v>1898</v>
      </c>
      <c r="B1305" s="1">
        <v>159</v>
      </c>
    </row>
    <row r="1306" spans="1:2" x14ac:dyDescent="0.2">
      <c r="A1306">
        <v>1899</v>
      </c>
      <c r="B1306" s="1">
        <v>159</v>
      </c>
    </row>
    <row r="1307" spans="1:2" x14ac:dyDescent="0.2">
      <c r="A1307">
        <v>1900</v>
      </c>
      <c r="B1307" s="1">
        <v>158</v>
      </c>
    </row>
    <row r="1308" spans="1:2" x14ac:dyDescent="0.2">
      <c r="A1308">
        <v>1901</v>
      </c>
      <c r="B1308" s="1">
        <v>158</v>
      </c>
    </row>
    <row r="1309" spans="1:2" x14ac:dyDescent="0.2">
      <c r="A1309">
        <v>1902</v>
      </c>
      <c r="B1309" s="1">
        <v>158</v>
      </c>
    </row>
    <row r="1310" spans="1:2" x14ac:dyDescent="0.2">
      <c r="A1310">
        <v>1903</v>
      </c>
      <c r="B1310" s="1">
        <v>158</v>
      </c>
    </row>
    <row r="1311" spans="1:2" x14ac:dyDescent="0.2">
      <c r="A1311">
        <v>1904</v>
      </c>
      <c r="B1311" s="1">
        <v>158</v>
      </c>
    </row>
    <row r="1312" spans="1:2" x14ac:dyDescent="0.2">
      <c r="A1312">
        <v>1905</v>
      </c>
      <c r="B1312" s="1">
        <v>158</v>
      </c>
    </row>
    <row r="1313" spans="1:2" x14ac:dyDescent="0.2">
      <c r="A1313">
        <v>1906</v>
      </c>
      <c r="B1313" s="1">
        <v>158</v>
      </c>
    </row>
    <row r="1314" spans="1:2" x14ac:dyDescent="0.2">
      <c r="A1314">
        <v>1907</v>
      </c>
      <c r="B1314" s="1">
        <v>158</v>
      </c>
    </row>
    <row r="1315" spans="1:2" x14ac:dyDescent="0.2">
      <c r="A1315">
        <v>1908</v>
      </c>
      <c r="B1315" s="1">
        <v>158</v>
      </c>
    </row>
    <row r="1316" spans="1:2" x14ac:dyDescent="0.2">
      <c r="A1316">
        <v>1909</v>
      </c>
      <c r="B1316" s="1">
        <v>158</v>
      </c>
    </row>
    <row r="1317" spans="1:2" x14ac:dyDescent="0.2">
      <c r="A1317">
        <v>1910</v>
      </c>
      <c r="B1317" s="1">
        <v>158</v>
      </c>
    </row>
    <row r="1318" spans="1:2" x14ac:dyDescent="0.2">
      <c r="A1318">
        <v>1911</v>
      </c>
      <c r="B1318" s="1">
        <v>158</v>
      </c>
    </row>
    <row r="1319" spans="1:2" x14ac:dyDescent="0.2">
      <c r="A1319">
        <v>1912</v>
      </c>
      <c r="B1319" s="1">
        <v>158</v>
      </c>
    </row>
    <row r="1320" spans="1:2" x14ac:dyDescent="0.2">
      <c r="A1320">
        <v>1913</v>
      </c>
      <c r="B1320" s="1">
        <v>158</v>
      </c>
    </row>
    <row r="1321" spans="1:2" x14ac:dyDescent="0.2">
      <c r="A1321">
        <v>1914</v>
      </c>
      <c r="B1321" s="1">
        <v>158</v>
      </c>
    </row>
    <row r="1322" spans="1:2" x14ac:dyDescent="0.2">
      <c r="A1322">
        <v>1915</v>
      </c>
      <c r="B1322" s="1">
        <v>158</v>
      </c>
    </row>
    <row r="1323" spans="1:2" x14ac:dyDescent="0.2">
      <c r="A1323">
        <v>1916</v>
      </c>
      <c r="B1323" s="1">
        <v>158</v>
      </c>
    </row>
    <row r="1324" spans="1:2" x14ac:dyDescent="0.2">
      <c r="A1324">
        <v>1917</v>
      </c>
      <c r="B1324" s="1">
        <v>158</v>
      </c>
    </row>
    <row r="1325" spans="1:2" x14ac:dyDescent="0.2">
      <c r="A1325">
        <v>1918</v>
      </c>
      <c r="B1325" s="1">
        <v>158</v>
      </c>
    </row>
    <row r="1326" spans="1:2" x14ac:dyDescent="0.2">
      <c r="A1326">
        <v>1919</v>
      </c>
      <c r="B1326" s="1">
        <v>158</v>
      </c>
    </row>
    <row r="1327" spans="1:2" x14ac:dyDescent="0.2">
      <c r="A1327">
        <v>1920</v>
      </c>
      <c r="B1327" s="1">
        <v>158</v>
      </c>
    </row>
    <row r="1328" spans="1:2" x14ac:dyDescent="0.2">
      <c r="A1328">
        <v>1921</v>
      </c>
      <c r="B1328" s="1">
        <v>158</v>
      </c>
    </row>
    <row r="1329" spans="1:2" x14ac:dyDescent="0.2">
      <c r="A1329">
        <v>1922</v>
      </c>
      <c r="B1329" s="1">
        <v>158</v>
      </c>
    </row>
    <row r="1330" spans="1:2" x14ac:dyDescent="0.2">
      <c r="A1330">
        <v>1923</v>
      </c>
      <c r="B1330" s="1">
        <v>158</v>
      </c>
    </row>
    <row r="1331" spans="1:2" x14ac:dyDescent="0.2">
      <c r="A1331">
        <v>1924</v>
      </c>
      <c r="B1331" s="1">
        <v>158</v>
      </c>
    </row>
    <row r="1332" spans="1:2" x14ac:dyDescent="0.2">
      <c r="A1332">
        <v>1925</v>
      </c>
      <c r="B1332" s="1">
        <v>158</v>
      </c>
    </row>
    <row r="1333" spans="1:2" x14ac:dyDescent="0.2">
      <c r="A1333">
        <v>1926</v>
      </c>
      <c r="B1333" s="1">
        <v>158</v>
      </c>
    </row>
    <row r="1334" spans="1:2" x14ac:dyDescent="0.2">
      <c r="A1334">
        <v>1927</v>
      </c>
      <c r="B1334" s="1">
        <v>158</v>
      </c>
    </row>
    <row r="1335" spans="1:2" x14ac:dyDescent="0.2">
      <c r="A1335">
        <v>1928</v>
      </c>
      <c r="B1335" s="1">
        <v>158</v>
      </c>
    </row>
    <row r="1336" spans="1:2" x14ac:dyDescent="0.2">
      <c r="A1336">
        <v>1929</v>
      </c>
      <c r="B1336" s="1">
        <v>158</v>
      </c>
    </row>
    <row r="1337" spans="1:2" x14ac:dyDescent="0.2">
      <c r="A1337">
        <v>1930</v>
      </c>
      <c r="B1337" s="1">
        <v>158</v>
      </c>
    </row>
    <row r="1338" spans="1:2" x14ac:dyDescent="0.2">
      <c r="A1338">
        <v>1931</v>
      </c>
      <c r="B1338" s="1">
        <v>158</v>
      </c>
    </row>
    <row r="1339" spans="1:2" x14ac:dyDescent="0.2">
      <c r="A1339">
        <v>1932</v>
      </c>
      <c r="B1339" s="1">
        <v>158</v>
      </c>
    </row>
    <row r="1340" spans="1:2" x14ac:dyDescent="0.2">
      <c r="A1340">
        <v>1933</v>
      </c>
      <c r="B1340" s="1">
        <v>158</v>
      </c>
    </row>
    <row r="1341" spans="1:2" x14ac:dyDescent="0.2">
      <c r="A1341">
        <v>1934</v>
      </c>
      <c r="B1341" s="1">
        <v>158</v>
      </c>
    </row>
    <row r="1342" spans="1:2" x14ac:dyDescent="0.2">
      <c r="A1342">
        <v>1935</v>
      </c>
      <c r="B1342" s="1">
        <v>158</v>
      </c>
    </row>
    <row r="1343" spans="1:2" x14ac:dyDescent="0.2">
      <c r="A1343">
        <v>1936</v>
      </c>
      <c r="B1343" s="1">
        <v>158</v>
      </c>
    </row>
    <row r="1344" spans="1:2" x14ac:dyDescent="0.2">
      <c r="A1344">
        <v>1937</v>
      </c>
      <c r="B1344" s="1">
        <v>158</v>
      </c>
    </row>
    <row r="1345" spans="1:2" x14ac:dyDescent="0.2">
      <c r="A1345">
        <v>1938</v>
      </c>
      <c r="B1345" s="1">
        <v>158</v>
      </c>
    </row>
    <row r="1346" spans="1:2" x14ac:dyDescent="0.2">
      <c r="A1346">
        <v>1939</v>
      </c>
      <c r="B1346" s="1">
        <v>158</v>
      </c>
    </row>
    <row r="1347" spans="1:2" x14ac:dyDescent="0.2">
      <c r="A1347">
        <v>1940</v>
      </c>
      <c r="B1347" s="1">
        <v>158</v>
      </c>
    </row>
    <row r="1348" spans="1:2" x14ac:dyDescent="0.2">
      <c r="A1348">
        <v>1941</v>
      </c>
      <c r="B1348" s="1">
        <v>158</v>
      </c>
    </row>
    <row r="1349" spans="1:2" x14ac:dyDescent="0.2">
      <c r="A1349">
        <v>1942</v>
      </c>
      <c r="B1349" s="1">
        <v>158</v>
      </c>
    </row>
    <row r="1350" spans="1:2" x14ac:dyDescent="0.2">
      <c r="A1350">
        <v>1943</v>
      </c>
      <c r="B1350" s="1">
        <v>158</v>
      </c>
    </row>
    <row r="1351" spans="1:2" x14ac:dyDescent="0.2">
      <c r="A1351">
        <v>1944</v>
      </c>
      <c r="B1351" s="1">
        <v>158</v>
      </c>
    </row>
    <row r="1352" spans="1:2" x14ac:dyDescent="0.2">
      <c r="A1352">
        <v>1945</v>
      </c>
      <c r="B1352" s="1">
        <v>158</v>
      </c>
    </row>
    <row r="1353" spans="1:2" x14ac:dyDescent="0.2">
      <c r="A1353">
        <v>1946</v>
      </c>
      <c r="B1353" s="1">
        <v>158</v>
      </c>
    </row>
    <row r="1354" spans="1:2" x14ac:dyDescent="0.2">
      <c r="A1354">
        <v>1947</v>
      </c>
      <c r="B1354" s="1">
        <v>158</v>
      </c>
    </row>
    <row r="1355" spans="1:2" x14ac:dyDescent="0.2">
      <c r="A1355">
        <v>1948</v>
      </c>
      <c r="B1355" s="1">
        <v>158</v>
      </c>
    </row>
    <row r="1356" spans="1:2" x14ac:dyDescent="0.2">
      <c r="A1356">
        <v>1949</v>
      </c>
      <c r="B1356" s="1">
        <v>158</v>
      </c>
    </row>
    <row r="1357" spans="1:2" x14ac:dyDescent="0.2">
      <c r="A1357">
        <v>1950</v>
      </c>
      <c r="B1357" s="1">
        <v>158</v>
      </c>
    </row>
    <row r="1358" spans="1:2" x14ac:dyDescent="0.2">
      <c r="A1358">
        <v>1951</v>
      </c>
      <c r="B1358" s="1">
        <v>158</v>
      </c>
    </row>
    <row r="1359" spans="1:2" x14ac:dyDescent="0.2">
      <c r="A1359">
        <v>1952</v>
      </c>
      <c r="B1359" s="1">
        <v>158</v>
      </c>
    </row>
    <row r="1360" spans="1:2" x14ac:dyDescent="0.2">
      <c r="A1360">
        <v>1953</v>
      </c>
      <c r="B1360" s="1">
        <v>158</v>
      </c>
    </row>
    <row r="1361" spans="1:2" x14ac:dyDescent="0.2">
      <c r="A1361">
        <v>1954</v>
      </c>
      <c r="B1361" s="1">
        <v>158</v>
      </c>
    </row>
    <row r="1362" spans="1:2" x14ac:dyDescent="0.2">
      <c r="A1362">
        <v>1955</v>
      </c>
      <c r="B1362" s="1">
        <v>158</v>
      </c>
    </row>
    <row r="1363" spans="1:2" x14ac:dyDescent="0.2">
      <c r="A1363">
        <v>1956</v>
      </c>
      <c r="B1363" s="1">
        <v>158</v>
      </c>
    </row>
    <row r="1364" spans="1:2" x14ac:dyDescent="0.2">
      <c r="A1364">
        <v>1957</v>
      </c>
      <c r="B1364" s="1">
        <v>158</v>
      </c>
    </row>
    <row r="1365" spans="1:2" x14ac:dyDescent="0.2">
      <c r="A1365">
        <v>1958</v>
      </c>
      <c r="B1365" s="1">
        <v>158</v>
      </c>
    </row>
    <row r="1366" spans="1:2" x14ac:dyDescent="0.2">
      <c r="A1366">
        <v>1959</v>
      </c>
      <c r="B1366" s="1">
        <v>158</v>
      </c>
    </row>
    <row r="1367" spans="1:2" x14ac:dyDescent="0.2">
      <c r="A1367">
        <v>1960</v>
      </c>
      <c r="B1367" s="1">
        <v>158</v>
      </c>
    </row>
    <row r="1368" spans="1:2" x14ac:dyDescent="0.2">
      <c r="A1368">
        <v>1961</v>
      </c>
      <c r="B1368" s="1">
        <v>158</v>
      </c>
    </row>
    <row r="1369" spans="1:2" x14ac:dyDescent="0.2">
      <c r="A1369">
        <v>1962</v>
      </c>
      <c r="B1369" s="1">
        <v>158</v>
      </c>
    </row>
    <row r="1370" spans="1:2" x14ac:dyDescent="0.2">
      <c r="A1370">
        <v>1963</v>
      </c>
      <c r="B1370" s="1">
        <v>158</v>
      </c>
    </row>
    <row r="1371" spans="1:2" x14ac:dyDescent="0.2">
      <c r="A1371">
        <v>1964</v>
      </c>
      <c r="B1371" s="1">
        <v>158</v>
      </c>
    </row>
    <row r="1372" spans="1:2" x14ac:dyDescent="0.2">
      <c r="A1372">
        <v>1965</v>
      </c>
      <c r="B1372" s="1">
        <v>158</v>
      </c>
    </row>
    <row r="1373" spans="1:2" x14ac:dyDescent="0.2">
      <c r="A1373">
        <v>1966</v>
      </c>
      <c r="B1373" s="1">
        <v>158</v>
      </c>
    </row>
    <row r="1374" spans="1:2" x14ac:dyDescent="0.2">
      <c r="A1374">
        <v>1967</v>
      </c>
      <c r="B1374" s="1">
        <v>158</v>
      </c>
    </row>
    <row r="1375" spans="1:2" x14ac:dyDescent="0.2">
      <c r="A1375">
        <v>1968</v>
      </c>
      <c r="B1375" s="1">
        <v>158</v>
      </c>
    </row>
    <row r="1376" spans="1:2" x14ac:dyDescent="0.2">
      <c r="A1376">
        <v>1969</v>
      </c>
      <c r="B1376" s="1">
        <v>158</v>
      </c>
    </row>
    <row r="1377" spans="1:2" x14ac:dyDescent="0.2">
      <c r="A1377">
        <v>1970</v>
      </c>
      <c r="B1377" s="1">
        <v>158</v>
      </c>
    </row>
    <row r="1378" spans="1:2" x14ac:dyDescent="0.2">
      <c r="A1378">
        <v>1971</v>
      </c>
      <c r="B1378" s="1">
        <v>158</v>
      </c>
    </row>
    <row r="1379" spans="1:2" x14ac:dyDescent="0.2">
      <c r="A1379">
        <v>1972</v>
      </c>
      <c r="B1379" s="1">
        <v>158</v>
      </c>
    </row>
    <row r="1380" spans="1:2" x14ac:dyDescent="0.2">
      <c r="A1380">
        <v>1973</v>
      </c>
      <c r="B1380" s="1">
        <v>158</v>
      </c>
    </row>
    <row r="1381" spans="1:2" x14ac:dyDescent="0.2">
      <c r="A1381">
        <v>1974</v>
      </c>
      <c r="B1381" s="1">
        <v>158</v>
      </c>
    </row>
    <row r="1382" spans="1:2" x14ac:dyDescent="0.2">
      <c r="A1382">
        <v>1975</v>
      </c>
      <c r="B1382" s="1">
        <v>158</v>
      </c>
    </row>
    <row r="1383" spans="1:2" x14ac:dyDescent="0.2">
      <c r="A1383">
        <v>1976</v>
      </c>
      <c r="B1383" s="1">
        <v>158</v>
      </c>
    </row>
    <row r="1384" spans="1:2" x14ac:dyDescent="0.2">
      <c r="A1384">
        <v>1977</v>
      </c>
      <c r="B1384" s="1">
        <v>158</v>
      </c>
    </row>
    <row r="1385" spans="1:2" x14ac:dyDescent="0.2">
      <c r="A1385">
        <v>1978</v>
      </c>
      <c r="B1385" s="1">
        <v>158</v>
      </c>
    </row>
    <row r="1386" spans="1:2" x14ac:dyDescent="0.2">
      <c r="A1386">
        <v>1979</v>
      </c>
      <c r="B1386" s="1">
        <v>158</v>
      </c>
    </row>
    <row r="1387" spans="1:2" x14ac:dyDescent="0.2">
      <c r="A1387">
        <v>1980</v>
      </c>
      <c r="B1387" s="1">
        <v>157</v>
      </c>
    </row>
    <row r="1388" spans="1:2" x14ac:dyDescent="0.2">
      <c r="A1388">
        <v>1981</v>
      </c>
      <c r="B1388" s="1">
        <v>157</v>
      </c>
    </row>
    <row r="1389" spans="1:2" x14ac:dyDescent="0.2">
      <c r="A1389">
        <v>1982</v>
      </c>
      <c r="B1389" s="1">
        <v>157</v>
      </c>
    </row>
    <row r="1390" spans="1:2" x14ac:dyDescent="0.2">
      <c r="A1390">
        <v>1983</v>
      </c>
      <c r="B1390" s="1">
        <v>157</v>
      </c>
    </row>
    <row r="1391" spans="1:2" x14ac:dyDescent="0.2">
      <c r="A1391">
        <v>1984</v>
      </c>
      <c r="B1391" s="1">
        <v>157</v>
      </c>
    </row>
    <row r="1392" spans="1:2" x14ac:dyDescent="0.2">
      <c r="A1392">
        <v>1985</v>
      </c>
      <c r="B1392" s="1">
        <v>157</v>
      </c>
    </row>
    <row r="1393" spans="1:2" x14ac:dyDescent="0.2">
      <c r="A1393">
        <v>1986</v>
      </c>
      <c r="B1393" s="1">
        <v>157</v>
      </c>
    </row>
    <row r="1394" spans="1:2" x14ac:dyDescent="0.2">
      <c r="A1394">
        <v>1987</v>
      </c>
      <c r="B1394" s="1">
        <v>157</v>
      </c>
    </row>
    <row r="1395" spans="1:2" x14ac:dyDescent="0.2">
      <c r="A1395">
        <v>1988</v>
      </c>
      <c r="B1395" s="1">
        <v>157</v>
      </c>
    </row>
    <row r="1396" spans="1:2" x14ac:dyDescent="0.2">
      <c r="A1396">
        <v>1989</v>
      </c>
      <c r="B1396" s="1">
        <v>157</v>
      </c>
    </row>
    <row r="1397" spans="1:2" x14ac:dyDescent="0.2">
      <c r="A1397">
        <v>1990</v>
      </c>
      <c r="B1397" s="1">
        <v>157</v>
      </c>
    </row>
    <row r="1398" spans="1:2" x14ac:dyDescent="0.2">
      <c r="A1398">
        <v>1991</v>
      </c>
      <c r="B1398" s="1">
        <v>157</v>
      </c>
    </row>
    <row r="1399" spans="1:2" x14ac:dyDescent="0.2">
      <c r="A1399">
        <v>1992</v>
      </c>
      <c r="B1399" s="1">
        <v>157</v>
      </c>
    </row>
    <row r="1400" spans="1:2" x14ac:dyDescent="0.2">
      <c r="A1400">
        <v>1993</v>
      </c>
      <c r="B1400" s="1">
        <v>157</v>
      </c>
    </row>
    <row r="1401" spans="1:2" x14ac:dyDescent="0.2">
      <c r="A1401">
        <v>1994</v>
      </c>
      <c r="B1401" s="1">
        <v>157</v>
      </c>
    </row>
    <row r="1402" spans="1:2" x14ac:dyDescent="0.2">
      <c r="A1402">
        <v>1995</v>
      </c>
      <c r="B1402" s="1">
        <v>157</v>
      </c>
    </row>
    <row r="1403" spans="1:2" x14ac:dyDescent="0.2">
      <c r="A1403">
        <v>1996</v>
      </c>
      <c r="B1403" s="1">
        <v>157</v>
      </c>
    </row>
    <row r="1404" spans="1:2" x14ac:dyDescent="0.2">
      <c r="A1404">
        <v>1997</v>
      </c>
      <c r="B1404" s="1">
        <v>157</v>
      </c>
    </row>
    <row r="1405" spans="1:2" x14ac:dyDescent="0.2">
      <c r="A1405">
        <v>1998</v>
      </c>
      <c r="B1405" s="1">
        <v>157</v>
      </c>
    </row>
    <row r="1406" spans="1:2" x14ac:dyDescent="0.2">
      <c r="A1406">
        <v>1999</v>
      </c>
      <c r="B1406" s="1">
        <v>157</v>
      </c>
    </row>
    <row r="1407" spans="1:2" x14ac:dyDescent="0.2">
      <c r="A1407">
        <v>2000</v>
      </c>
      <c r="B1407" s="1">
        <v>157</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Elementary School Space Summary</vt:lpstr>
      <vt:lpstr>K-8 School Space Summary</vt:lpstr>
      <vt:lpstr>Middle School Space Summary</vt:lpstr>
      <vt:lpstr>High School Space Summary</vt:lpstr>
      <vt:lpstr>RegVocTech HS Space Summary</vt:lpstr>
      <vt:lpstr>Highschool Lookup Table</vt:lpstr>
      <vt:lpstr>'Elementary School Space Summary'!Print_Area</vt:lpstr>
      <vt:lpstr>'High School Space Summary'!Print_Area</vt:lpstr>
      <vt:lpstr>'K-8 School Space Summary'!Print_Area</vt:lpstr>
      <vt:lpstr>'Middle School Space Summary'!Print_Area</vt:lpstr>
      <vt:lpstr>'RegVocTech HS Space Summary'!Print_Area</vt:lpstr>
      <vt:lpstr>'Elementary School Space Summary'!Print_Titles</vt:lpstr>
      <vt:lpstr>'High School Space Summary'!Print_Titles</vt:lpstr>
      <vt:lpstr>'K-8 School Space Summary'!Print_Titles</vt:lpstr>
      <vt:lpstr>'Middle School Space Summary'!Print_Titles</vt:lpstr>
      <vt:lpstr>'RegVocTech HS Space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2026-01-21T17:17:35Z</dcterms:created>
  <dcterms:modified xsi:type="dcterms:W3CDTF">2026-01-21T17:17:44Z</dcterms:modified>
  <cp:category/>
  <cp:contentStatus/>
</cp:coreProperties>
</file>