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9035" windowHeight="8835" activeTab="0"/>
  </bookViews>
  <sheets>
    <sheet name="PFA vs. Bid Data" sheetId="1" r:id="rId1"/>
    <sheet name="3011 with Cost Categories" sheetId="2" r:id="rId2"/>
    <sheet name="3011 without Cost Categories o" sheetId="3" state="hidden" r:id="rId3"/>
    <sheet name="3011 without Cost Categories" sheetId="4" r:id="rId4"/>
  </sheets>
  <definedNames>
    <definedName name="_xlnm.Print_Area" localSheetId="1">'3011 with Cost Categories'!$A$1:$I$135</definedName>
    <definedName name="_xlnm.Print_Area" localSheetId="3">'3011 without Cost Categories'!$A$1:$I$171</definedName>
    <definedName name="_xlnm.Print_Area" localSheetId="0">'PFA vs. Bid Data'!$A$1:$S$130</definedName>
    <definedName name="_xlnm.Print_Titles" localSheetId="1">'3011 with Cost Categories'!$1:$2</definedName>
    <definedName name="_xlnm.Print_Titles" localSheetId="3">'3011 without Cost Categories'!$1:$2</definedName>
    <definedName name="_xlnm.Print_Titles" localSheetId="2">'3011 without Cost Categories o'!$1:$2</definedName>
    <definedName name="_xlnm.Print_Titles" localSheetId="0">'PFA vs. Bid Data'!$1:$2</definedName>
  </definedNames>
  <calcPr fullCalcOnLoad="1"/>
</workbook>
</file>

<file path=xl/sharedStrings.xml><?xml version="1.0" encoding="utf-8"?>
<sst xmlns="http://schemas.openxmlformats.org/spreadsheetml/2006/main" count="888" uniqueCount="314">
  <si>
    <t>TOTAL PROJECT BUDGET  -  ALL COSTS ASSOCIATED WITH THE PROJECT ARE SUBJECT TO 963 CMR 2.16(5)</t>
  </si>
  <si>
    <t>ProPay
Cost Category</t>
  </si>
  <si>
    <t>*Cost/Scope Items Excluded from the Total Facilities Grant</t>
  </si>
  <si>
    <t>*Ineligible Costs</t>
  </si>
  <si>
    <t>Feasibility Study Agreement</t>
  </si>
  <si>
    <t>OPM Feasibility Study</t>
  </si>
  <si>
    <t>0001-0000</t>
  </si>
  <si>
    <t>A&amp;E Feasibility Study</t>
  </si>
  <si>
    <t>0002-0000</t>
  </si>
  <si>
    <t>Env. &amp; Site</t>
  </si>
  <si>
    <t>0003-0000</t>
  </si>
  <si>
    <t>Other</t>
  </si>
  <si>
    <t>0004-0000</t>
  </si>
  <si>
    <t>Feasibility Study Agreement Subtotal</t>
  </si>
  <si>
    <t>Administration</t>
  </si>
  <si>
    <t>Legal Fees</t>
  </si>
  <si>
    <t>0101-0000</t>
  </si>
  <si>
    <t>Owner's Project Manager</t>
  </si>
  <si>
    <t>Design Development</t>
  </si>
  <si>
    <t>0102-0400</t>
  </si>
  <si>
    <t>Construction Contract Documents</t>
  </si>
  <si>
    <t>0102-0500</t>
  </si>
  <si>
    <t>Bidding</t>
  </si>
  <si>
    <t>0102-0600</t>
  </si>
  <si>
    <t>Construction Contract Administration</t>
  </si>
  <si>
    <t>0102-0700</t>
  </si>
  <si>
    <t>Closeout</t>
  </si>
  <si>
    <t>0102-0800</t>
  </si>
  <si>
    <t>Extra Services</t>
  </si>
  <si>
    <t>0102-0900</t>
  </si>
  <si>
    <t>Reimbursable  &amp; Other Services</t>
  </si>
  <si>
    <t>0102-1000</t>
  </si>
  <si>
    <t>Cost Estimates</t>
  </si>
  <si>
    <t>0102-1100</t>
  </si>
  <si>
    <t>Advertising</t>
  </si>
  <si>
    <t>0103-0000</t>
  </si>
  <si>
    <t>Permitting</t>
  </si>
  <si>
    <t>0104-0000</t>
  </si>
  <si>
    <t>Owner's Insurance</t>
  </si>
  <si>
    <t>0105-0000</t>
  </si>
  <si>
    <t>Other Administrative Costs</t>
  </si>
  <si>
    <t>0199-0000</t>
  </si>
  <si>
    <t>Administration Subtotal</t>
  </si>
  <si>
    <t>Architecture and Engineering</t>
  </si>
  <si>
    <t>Basic Services</t>
  </si>
  <si>
    <t>0201-0400</t>
  </si>
  <si>
    <t>0201-0500</t>
  </si>
  <si>
    <t>0201-0600</t>
  </si>
  <si>
    <t>0201-0700</t>
  </si>
  <si>
    <t>0201-0800</t>
  </si>
  <si>
    <t>Other Basic Services</t>
  </si>
  <si>
    <t>0201-9900</t>
  </si>
  <si>
    <t>Reimbursable Services</t>
  </si>
  <si>
    <t>Construction testing</t>
  </si>
  <si>
    <t>0203-0100</t>
  </si>
  <si>
    <t>Printing (over minimum)</t>
  </si>
  <si>
    <t>0203-0200</t>
  </si>
  <si>
    <t>Other Reimbursable Costs</t>
  </si>
  <si>
    <t>0203-9900</t>
  </si>
  <si>
    <t>Hazardous Materials</t>
  </si>
  <si>
    <t>0204-0200</t>
  </si>
  <si>
    <t>Geotech &amp; Geo-Env.</t>
  </si>
  <si>
    <t>0204-0300</t>
  </si>
  <si>
    <t>Site Survey</t>
  </si>
  <si>
    <t>0204-0400</t>
  </si>
  <si>
    <t>Wetlands</t>
  </si>
  <si>
    <t>0204-0500</t>
  </si>
  <si>
    <t>Traffic Studies</t>
  </si>
  <si>
    <t>0204-1200</t>
  </si>
  <si>
    <t>Architectural/Engineering Subtotal</t>
  </si>
  <si>
    <t>CM &amp; Risk Preconstruction  Services</t>
  </si>
  <si>
    <t>Pre-Construction Services</t>
  </si>
  <si>
    <t>0501-0000</t>
  </si>
  <si>
    <t>Site Acquisition</t>
  </si>
  <si>
    <t>Land/Building Purchase</t>
  </si>
  <si>
    <t>0301-0000</t>
  </si>
  <si>
    <t>Appraisal Fees</t>
  </si>
  <si>
    <t>0302-0000</t>
  </si>
  <si>
    <t>Recording fees</t>
  </si>
  <si>
    <t>0303-0000</t>
  </si>
  <si>
    <t>Site Acquisition Subtotal</t>
  </si>
  <si>
    <t>Construction Costs</t>
  </si>
  <si>
    <t>Equipment</t>
  </si>
  <si>
    <t>Furnishings</t>
  </si>
  <si>
    <t>GMP  Insurance</t>
  </si>
  <si>
    <t>GMP  Fee</t>
  </si>
  <si>
    <t>GMP  Contingency</t>
  </si>
  <si>
    <t>Construction Budget</t>
  </si>
  <si>
    <t>0502-0001</t>
  </si>
  <si>
    <t>Alternates</t>
  </si>
  <si>
    <t>Alternates Subtotal</t>
  </si>
  <si>
    <t>0506-0000</t>
  </si>
  <si>
    <t>0507-0000</t>
  </si>
  <si>
    <t>Miscellaneous Project Costs</t>
  </si>
  <si>
    <t>Utility company Fees</t>
  </si>
  <si>
    <t>0601-0000</t>
  </si>
  <si>
    <t>Testing Services</t>
  </si>
  <si>
    <t>0602-0000</t>
  </si>
  <si>
    <t>Swing Space/Modulars</t>
  </si>
  <si>
    <t>0603-0000</t>
  </si>
  <si>
    <t>Other Project Costs (Mailing &amp; Moving)</t>
  </si>
  <si>
    <t>0699-0000</t>
  </si>
  <si>
    <t>Misc. Project Costs Subtotal</t>
  </si>
  <si>
    <t>Furnishings and Equipment</t>
  </si>
  <si>
    <t>0701-0000</t>
  </si>
  <si>
    <t>0702-0000</t>
  </si>
  <si>
    <t>Computer Equipment</t>
  </si>
  <si>
    <t>0703-0000</t>
  </si>
  <si>
    <t>Scope Excluded FFE Costs</t>
  </si>
  <si>
    <t>FF&amp;E Subtotal</t>
  </si>
  <si>
    <t>Owner's Contingency</t>
  </si>
  <si>
    <t>0801-0000</t>
  </si>
  <si>
    <t>Soft Costs that exceed 20% of Const'n Cost</t>
  </si>
  <si>
    <t>Total Project Budget</t>
  </si>
  <si>
    <t>Ineligible cost</t>
  </si>
  <si>
    <t>Scope items excluded</t>
  </si>
  <si>
    <t>Estimated Basis of Total Facilities Grant</t>
  </si>
  <si>
    <t>Reimbursement Rate</t>
  </si>
  <si>
    <t>0502-0010</t>
  </si>
  <si>
    <t>0502-0020</t>
  </si>
  <si>
    <t>0502-0030</t>
  </si>
  <si>
    <t>Division 7 - Thermal and Moisture Protection</t>
  </si>
  <si>
    <t>Division 1 - General Requirements</t>
  </si>
  <si>
    <t>Division 3 - Concrete</t>
  </si>
  <si>
    <t>Division 4 - Masonry</t>
  </si>
  <si>
    <t>Division 5 - Metals</t>
  </si>
  <si>
    <t>Division 6 - Woods, Plastics and Composites</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</si>
  <si>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</si>
  <si>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</si>
  <si>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</si>
  <si>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</si>
  <si>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</si>
  <si>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</si>
  <si>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</si>
  <si>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</si>
  <si>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</si>
  <si>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</si>
  <si>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</si>
  <si>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</si>
  <si>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</si>
  <si>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</si>
  <si>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</si>
  <si>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</si>
  <si>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</si>
  <si>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t>0502-0100</t>
  </si>
  <si>
    <t>0502-0200</t>
  </si>
  <si>
    <t>0502-0300</t>
  </si>
  <si>
    <t>0502-0400</t>
  </si>
  <si>
    <t>0502-0500</t>
  </si>
  <si>
    <t>0502-0600</t>
  </si>
  <si>
    <t>0502-0700</t>
  </si>
  <si>
    <t>0502-0800</t>
  </si>
  <si>
    <t>0502-0900</t>
  </si>
  <si>
    <t>0502-1000</t>
  </si>
  <si>
    <t>0502-1100</t>
  </si>
  <si>
    <t>0502-1200</t>
  </si>
  <si>
    <t>0502-1300</t>
  </si>
  <si>
    <t>0502-1400</t>
  </si>
  <si>
    <t>0502-2100</t>
  </si>
  <si>
    <t>0502-2200</t>
  </si>
  <si>
    <t>0502-2300</t>
  </si>
  <si>
    <t>0502-2500</t>
  </si>
  <si>
    <t>0502-2600</t>
  </si>
  <si>
    <t>0502-2700</t>
  </si>
  <si>
    <t>0502-2800</t>
  </si>
  <si>
    <t>0502-3100</t>
  </si>
  <si>
    <t>0502-3200</t>
  </si>
  <si>
    <t>0502-3300</t>
  </si>
  <si>
    <t>Construction Contract</t>
  </si>
  <si>
    <t>Comments</t>
  </si>
  <si>
    <t>Total Project Budget-PFA Bid Amount</t>
  </si>
  <si>
    <t>** Owner's Contingency</t>
  </si>
  <si>
    <t>** Const. Contingency</t>
  </si>
  <si>
    <t>Overall Scope Exclusion</t>
  </si>
  <si>
    <t>Division 2 - Existing Conditions</t>
  </si>
  <si>
    <t>Estimated Maximum Total Facilities Grant</t>
  </si>
  <si>
    <t>Project Budget</t>
  </si>
  <si>
    <t>Design Enrollment</t>
  </si>
  <si>
    <t>Total Building Gross Floor Area (GSF)</t>
  </si>
  <si>
    <t>Scope Items Excluded or Otherwise Ineligible</t>
  </si>
  <si>
    <t>Third Party Funding (Ineligible)</t>
  </si>
  <si>
    <r>
      <t>Estimated Basis of Total Facilities Grant</t>
    </r>
    <r>
      <rPr>
        <vertAlign val="superscript"/>
        <sz val="12"/>
        <rFont val="Arial"/>
        <family val="2"/>
      </rPr>
      <t>1</t>
    </r>
  </si>
  <si>
    <r>
      <t>Estimated Maximum Total Facilities Grant</t>
    </r>
    <r>
      <rPr>
        <vertAlign val="superscript"/>
        <sz val="12"/>
        <rFont val="Arial"/>
        <family val="2"/>
      </rPr>
      <t>1</t>
    </r>
  </si>
  <si>
    <r>
      <t>Potentially Eligible Construction Contingency</t>
    </r>
    <r>
      <rPr>
        <vertAlign val="superscript"/>
        <sz val="12"/>
        <rFont val="Arial"/>
        <family val="2"/>
      </rPr>
      <t>2</t>
    </r>
  </si>
  <si>
    <r>
      <t>Potentially Eligible Owner's Contingency</t>
    </r>
    <r>
      <rPr>
        <vertAlign val="superscript"/>
        <sz val="12"/>
        <rFont val="Arial"/>
        <family val="2"/>
      </rPr>
      <t>2</t>
    </r>
  </si>
  <si>
    <r>
      <t>Total Potentially Eligible Contingency</t>
    </r>
    <r>
      <rPr>
        <vertAlign val="superscript"/>
        <sz val="12"/>
        <rFont val="Arial"/>
        <family val="2"/>
      </rPr>
      <t>2</t>
    </r>
  </si>
  <si>
    <r>
      <t>Potential Additional Contingency Grant Funds</t>
    </r>
    <r>
      <rPr>
        <vertAlign val="superscript"/>
        <sz val="12"/>
        <rFont val="Arial"/>
        <family val="2"/>
      </rPr>
      <t>2</t>
    </r>
  </si>
  <si>
    <t>Maximum Total Facilities Grant</t>
  </si>
  <si>
    <t>Estimated District Share of Total Project Cost</t>
  </si>
  <si>
    <t>Reimbursement Rate Before Incentive Points</t>
  </si>
  <si>
    <t>MSBA Reimbursement Rate</t>
  </si>
  <si>
    <t>District Share of Total Project Cost</t>
  </si>
  <si>
    <t>1 - The Estimated Basis of Total Facilities Grant and Estimated Maximum Facilities Grant amounts appearing in the "MSBA Board Approved Budget" column do not include any potentially eligible contingency funds and are subject to review and audit by the MSBA.  The Estimated Basis of Total Facilities Grant, Estimated Maximum Facilities Grant, and Maximum Total Facilities Grant amounts appearing in the "Proposed Revised PFA Budget" column have been adjusted to account for construction bids received in accordance with Section 2.2 of the PFA and any budget revision requests submitted and approved by the MSBA as of the Date noted in the Proposed Revised Budget PFA column of the PFA Amendment.  These amounts are also subject to further review and audit by the MSBA.</t>
  </si>
  <si>
    <t>2 -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t>
  </si>
  <si>
    <t>3 - The MSBA has provisionally included two (2) incentive points for energy efficiency, subject to the District meeting certain sustainability requirements for the project.  If the District does not meet the requirements for the energy efficiency, the District will not qualify for these incentive points and the MSBA will adjust the reimbursement rate accordingly.</t>
  </si>
  <si>
    <t>Excluded</t>
  </si>
  <si>
    <t>Basic Services Subtotal</t>
  </si>
  <si>
    <t>(0-2) Maintenance</t>
  </si>
  <si>
    <t>(0-1) CM @ Risk</t>
  </si>
  <si>
    <t>(0-6) Newly Formed Regional School District</t>
  </si>
  <si>
    <t>(0-5) Major Reconstruction or Reno/Reuse</t>
  </si>
  <si>
    <t>(0-1) Overly Zoning 40R and 40S</t>
  </si>
  <si>
    <t>(0-0.5) Overlay Zoning 100 units or 50% of units 1,2, or 3 family structures</t>
  </si>
  <si>
    <t>(0-2) Energy Efficiency - "Green Schools"</t>
  </si>
  <si>
    <t>(5) Model Schools</t>
  </si>
  <si>
    <t>Total Incentive Points</t>
  </si>
  <si>
    <t>Basis of Estimated Total Facilities Grant</t>
  </si>
  <si>
    <r>
      <t>Estimated Maximum Total Facilites Grant</t>
    </r>
    <r>
      <rPr>
        <b/>
        <vertAlign val="superscript"/>
        <sz val="10"/>
        <rFont val="Arial"/>
        <family val="2"/>
      </rPr>
      <t>1</t>
    </r>
  </si>
  <si>
    <t>Scope Items Excluded from the Basis of Estimated Total Facilities Grant or Otherwise Inelligible</t>
  </si>
  <si>
    <t>Proposed Revised PFA  Budget</t>
  </si>
  <si>
    <t>Scope Items Excluded from the Basis of Estimated Total Facilities Grant or Otherwise Ineligible</t>
  </si>
  <si>
    <t>Total Construction Contingency</t>
  </si>
  <si>
    <t>Ineligible Construction Contingency</t>
  </si>
  <si>
    <t>Total Owner's Contingency</t>
  </si>
  <si>
    <t>Ineligible Owner's Contingency</t>
  </si>
  <si>
    <r>
      <t>Estimated Maximum Total Facilities Grant</t>
    </r>
    <r>
      <rPr>
        <b/>
        <vertAlign val="superscript"/>
        <sz val="10"/>
        <rFont val="Arial"/>
        <family val="2"/>
      </rPr>
      <t>1</t>
    </r>
  </si>
  <si>
    <t xml:space="preserve">Percent of </t>
  </si>
  <si>
    <t>Description</t>
  </si>
  <si>
    <t>Amount</t>
  </si>
  <si>
    <t>Mark-UP</t>
  </si>
  <si>
    <t>Cost M/U</t>
  </si>
  <si>
    <t xml:space="preserve"> Site Cost</t>
  </si>
  <si>
    <t>VAT Abatement</t>
  </si>
  <si>
    <t xml:space="preserve">Total </t>
  </si>
  <si>
    <t>Component</t>
  </si>
  <si>
    <t xml:space="preserve">% of Total </t>
  </si>
  <si>
    <t xml:space="preserve">Prorated </t>
  </si>
  <si>
    <t>Components</t>
  </si>
  <si>
    <t>Values</t>
  </si>
  <si>
    <t>Mark-Ups</t>
  </si>
  <si>
    <t>Value</t>
  </si>
  <si>
    <t>Total</t>
  </si>
  <si>
    <t xml:space="preserve">PFA Bid Amendment - Mark-Ups on Excluded Construction Costs </t>
  </si>
  <si>
    <t xml:space="preserve">M/U </t>
  </si>
  <si>
    <t>Prorated Values for Mark-up Components</t>
  </si>
  <si>
    <t>PFA</t>
  </si>
  <si>
    <t>Mark-ups</t>
  </si>
  <si>
    <t>Net Change</t>
  </si>
  <si>
    <t xml:space="preserve">     </t>
  </si>
  <si>
    <t>Con Cost</t>
  </si>
  <si>
    <t>Building</t>
  </si>
  <si>
    <t>Demo/Abatement</t>
  </si>
  <si>
    <t>Site Cost</t>
  </si>
  <si>
    <t>Notes Added after issue to District</t>
  </si>
  <si>
    <t>Site Cap Exclusion</t>
  </si>
  <si>
    <r>
      <t xml:space="preserve">MSBA Board Approved Budget
</t>
    </r>
    <r>
      <rPr>
        <b/>
        <sz val="10"/>
        <color indexed="10"/>
        <rFont val="Arial"/>
        <family val="2"/>
      </rPr>
      <t>(Insert Date)</t>
    </r>
  </si>
  <si>
    <r>
      <t xml:space="preserve">Proposed Revised PFA  Budget                                                           </t>
    </r>
    <r>
      <rPr>
        <b/>
        <sz val="10"/>
        <color indexed="10"/>
        <rFont val="Arial"/>
        <family val="2"/>
      </rPr>
      <t>(Insert Date)</t>
    </r>
  </si>
  <si>
    <t>Soft Costs that exceed 20% of Construction Cost</t>
  </si>
  <si>
    <t>Reimbursement Rate Incentive Points</t>
  </si>
  <si>
    <t>NOTES:</t>
  </si>
  <si>
    <t>Construction Mark-Up Calculation</t>
  </si>
  <si>
    <t>Div 2-Div 33=</t>
  </si>
  <si>
    <t>Mark-Ups=</t>
  </si>
  <si>
    <t>Construction Contract=</t>
  </si>
  <si>
    <t>Mark-Up % of Construction Contract=</t>
  </si>
  <si>
    <t xml:space="preserve"> Const Cost</t>
  </si>
  <si>
    <t>Reimbursable Cost/SF=</t>
  </si>
  <si>
    <t>Subtotal Reimbursable Cost=</t>
  </si>
  <si>
    <t>PFA Bid Amendment Scope Excluded Site Cost=</t>
  </si>
  <si>
    <t>GMP Fee=</t>
  </si>
  <si>
    <t>GMP Insurance=</t>
  </si>
  <si>
    <t>GMP Contingency=</t>
  </si>
  <si>
    <t>General Requirements=</t>
  </si>
  <si>
    <t>Building GSF (from PFA)=</t>
  </si>
  <si>
    <t>Total Reimbursable Construction Cost=</t>
  </si>
  <si>
    <t>Amount Exceeding PFA Budget=</t>
  </si>
  <si>
    <t>FF&amp;E Exclusion</t>
  </si>
  <si>
    <t>Design Enrollment=</t>
  </si>
  <si>
    <t>Overall Scope Exclusion Amount=</t>
  </si>
  <si>
    <t>Site Cost Exclusion Calculation</t>
  </si>
  <si>
    <t>Total Reimbursable Soft Costs (from PFA)=</t>
  </si>
  <si>
    <t>Soft Cost Exclusion (20% of Construction Costs)</t>
  </si>
  <si>
    <t>This document was prepared by the MSBA based on a preliminary review of information and estimates provided by the OPM.  Based on this preliminary review, certain budget, cost and scope items have been determined to be ineligible for reimbursement, however, this document does not contain a final, exhaustive list of all budget, cost and scope items which may be ineligible for reimbursement by the MSBA.  Nor is it intended to be a final determination of which budget, cost and scope items may be eligible for reimbursement by the MSBA.  All project budget, cost and scope items shall be subject to review and audit by the Authority, and the Authority shall determine, in its sole discretion whether any such budget, cost and scope items are eligible for reimbursement.  The MSBA may determine that certain additional budget, cost and scope items are ineligible for reimbursement.</t>
  </si>
  <si>
    <t>Marked-Up Eligible Demo &amp; Abatement Cost=</t>
  </si>
  <si>
    <t>8% Site Cost Cap (from PFA)=</t>
  </si>
  <si>
    <t>PFA Bid Eligible Construction Cost=</t>
  </si>
  <si>
    <t>PFA Eligible Construction Cost=</t>
  </si>
  <si>
    <t>PFA Bid Amendment 20% Soft Cost Exclusion=</t>
  </si>
  <si>
    <t>gsf total at proj. conclusion</t>
  </si>
  <si>
    <t>PFA Bid Eligible Site Costs (Div 31-Div 33)=</t>
  </si>
  <si>
    <t>PFA Bid Reimbursable Construction Cost=</t>
  </si>
  <si>
    <t>PFA Bid Eligible FF&amp;E Costs=</t>
  </si>
  <si>
    <t>Less Amount Included as GMP Contingency Exclusion=</t>
  </si>
  <si>
    <t>Excluded FF&amp;E Amount=</t>
  </si>
  <si>
    <t>Reimbursable FF&amp;E Costs=</t>
  </si>
  <si>
    <t>Value of Alternates included in the District's Total Project Budget</t>
  </si>
  <si>
    <t>Value of Alternatesto be funded through Bid Savings</t>
  </si>
  <si>
    <r>
      <t>Reimbursement Rate</t>
    </r>
    <r>
      <rPr>
        <vertAlign val="superscript"/>
        <sz val="12"/>
        <rFont val="Arial"/>
        <family val="2"/>
      </rPr>
      <t>3</t>
    </r>
  </si>
  <si>
    <t>TABLE 1</t>
  </si>
  <si>
    <t>TABLE 2</t>
  </si>
  <si>
    <t>TABLE 3a</t>
  </si>
  <si>
    <t>TABLE 3b</t>
  </si>
  <si>
    <t>TABLE 4</t>
  </si>
  <si>
    <t>TABLE 5</t>
  </si>
  <si>
    <t>TABLE 6</t>
  </si>
  <si>
    <t>* Amount Over/Under Site Cost Cap=</t>
  </si>
  <si>
    <t>* Amount Exceeding Cap=</t>
  </si>
  <si>
    <t>*Balance to be Entered as Overall Exclusion=</t>
  </si>
  <si>
    <t>*Amount Exceeding FF&amp;E Allowance=</t>
  </si>
  <si>
    <t>*Amount Exceeding Soft Cost Cap=</t>
  </si>
  <si>
    <t>* A calculated amount of "$0" would indicate an exclusion has been applied to the budget or the budget</t>
  </si>
  <si>
    <t>is the maximum amount that the MSBA would participate in.</t>
  </si>
  <si>
    <r>
      <t xml:space="preserve">Total Incentive Points  </t>
    </r>
    <r>
      <rPr>
        <vertAlign val="superscript"/>
        <sz val="10"/>
        <rFont val="Arial"/>
        <family val="2"/>
      </rPr>
      <t>3     (Refer to Table 6)</t>
    </r>
  </si>
  <si>
    <r>
      <t>Est. Max. Total Facilities Grant (before Recovery)</t>
    </r>
    <r>
      <rPr>
        <vertAlign val="superscript"/>
        <sz val="12"/>
        <rFont val="Arial"/>
        <family val="2"/>
      </rPr>
      <t>1</t>
    </r>
  </si>
  <si>
    <t>Cost Recovery</t>
  </si>
  <si>
    <t>Insert School Name Here</t>
  </si>
  <si>
    <t>Reimbursement/Student=</t>
  </si>
  <si>
    <t>4 - For all projects with an Approved Project Scope and Budget Agreement executed during or after January 2014, the Construction Contingency Budget will include a maximum potentially eligible amount of 1% of the construction budget for new construction projects and 2% for addition/renovation projects.</t>
  </si>
  <si>
    <t>GSF Cost Cap ($287/sf)</t>
  </si>
  <si>
    <t>Scope Exclusion for Cost Exceeding $287/sf=</t>
  </si>
  <si>
    <t>PFA Bid Site Costs Budget (Div 31- Div 33)=</t>
  </si>
  <si>
    <t>PFA Bid Construction Budget=</t>
  </si>
  <si>
    <t>PFA Bid Eligible Soft Costs=</t>
  </si>
  <si>
    <t>PFA Bid Soft Costs Budget=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</si>
</sst>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
    <numFmt numFmtId="168" formatCode="0.000000000"/>
    <numFmt numFmtId="169" formatCode="&quot;$&quot;#,##0.000"/>
    <numFmt numFmtId="170" formatCode="[$-409]dddd\,\ mmmm\ dd\,\ yyyy"/>
    <numFmt numFmtId="171" formatCode="[$-409]h:mm:ss\ AM/PM"/>
    <numFmt numFmtId="172" formatCode="_(* #,##0_);_(* \(#,##0\);_(* &quot;-&quot;??_);_(@_)"/>
    <numFmt numFmtId="173" formatCode="_(&quot;$&quot;* #,##0_);_(&quot;$&quot;* \(#,##0\);_(&quot;$&quot;* &quot;-&quot;??_);_(@_)"/>
    <numFmt numFmtId="174" formatCode="0.0"/>
    <numFmt numFmtId="175" formatCode="_(* #,##0.0_);_(* \(#,##0.0\);_(* &quot;-&quot;??_);_(@_)"/>
    <numFmt numFmtId="176" formatCode="&quot;$&quot;#,##0.0000"/>
    <numFmt numFmtId="177" formatCode="&quot;Yes&quot;;&quot;Yes&quot;;&quot;No&quot;"/>
    <numFmt numFmtId="178" formatCode="&quot;True&quot;;&quot;True&quot;;&quot;False&quot;"/>
    <numFmt numFmtId="179" formatCode="&quot;On&quot;;&quot;On&quot;;&quot;Off&quot;"/>
    <numFmt numFmtId="180" formatCode="[$€-2]\ #,##0.00_);[Red]\([$€-2]\ #,##0.00\)"/>
    <numFmt numFmtId="181" formatCode="0.000%"/>
  </numFmts>
  <fonts count="57">
    <font>
      <sz val="10"/>
      <name val="Arial"/>
      <family val="0"/>
    </font>
    <font>
      <b/>
      <sz val="12"/>
      <name val="Arial"/>
      <family val="2"/>
    </font>
    <font>
      <b/>
      <sz val="14"/>
      <name val="Arial"/>
      <family val="2"/>
    </font>
    <font>
      <b/>
      <sz val="10"/>
      <name val="Arial"/>
      <family val="2"/>
    </font>
    <font>
      <sz val="10"/>
      <color indexed="22"/>
      <name val="Arial"/>
      <family val="2"/>
    </font>
    <font>
      <sz val="12"/>
      <name val="Tahoma"/>
      <family val="2"/>
    </font>
    <font>
      <sz val="12"/>
      <name val="Arial"/>
      <family val="2"/>
    </font>
    <font>
      <b/>
      <sz val="7"/>
      <name val="Arial"/>
      <family val="2"/>
    </font>
    <font>
      <sz val="8"/>
      <name val="Arial"/>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Arial"/>
      <family val="2"/>
    </font>
    <font>
      <vertAlign val="superscript"/>
      <sz val="10"/>
      <name val="Arial"/>
      <family val="2"/>
    </font>
    <font>
      <sz val="10"/>
      <name val="Times New Roman"/>
      <family val="1"/>
    </font>
    <font>
      <b/>
      <vertAlign val="superscript"/>
      <sz val="10"/>
      <name val="Arial"/>
      <family val="2"/>
    </font>
    <font>
      <b/>
      <i/>
      <sz val="12"/>
      <name val="Tahoma"/>
      <family val="2"/>
    </font>
    <font>
      <sz val="10"/>
      <color indexed="10"/>
      <name val="Arial"/>
      <family val="2"/>
    </font>
    <font>
      <b/>
      <i/>
      <sz val="12"/>
      <name val="Arial"/>
      <family val="2"/>
    </font>
    <font>
      <u val="single"/>
      <sz val="10"/>
      <name val="Arial"/>
      <family val="2"/>
    </font>
    <font>
      <b/>
      <u val="single"/>
      <sz val="10"/>
      <name val="Arial"/>
      <family val="2"/>
    </font>
    <font>
      <b/>
      <sz val="10"/>
      <color indexed="10"/>
      <name val="Arial"/>
      <family val="2"/>
    </font>
    <font>
      <b/>
      <sz val="11"/>
      <name val="Arial"/>
      <family val="2"/>
    </font>
    <font>
      <sz val="11"/>
      <name val="Arial"/>
      <family val="2"/>
    </font>
    <font>
      <b/>
      <sz val="9"/>
      <name val="Arial"/>
      <family val="2"/>
    </font>
    <font>
      <sz val="12"/>
      <name val="Times New Roman"/>
      <family val="1"/>
    </font>
    <font>
      <b/>
      <sz val="12"/>
      <color indexed="10"/>
      <name val="Arial"/>
      <family val="2"/>
    </font>
    <font>
      <b/>
      <sz val="14"/>
      <color indexed="10"/>
      <name val="Arial"/>
      <family val="2"/>
    </font>
    <font>
      <b/>
      <u val="single"/>
      <sz val="10"/>
      <color indexed="8"/>
      <name val="Arial"/>
      <family val="2"/>
    </font>
    <font>
      <sz val="8"/>
      <color indexed="8"/>
      <name val="Arial"/>
      <family val="2"/>
    </font>
    <font>
      <sz val="8"/>
      <color indexed="8"/>
      <name val="Calibri"/>
      <family val="2"/>
    </font>
    <font>
      <b/>
      <sz val="10"/>
      <color indexed="8"/>
      <name val="Calibri"/>
      <family val="2"/>
    </font>
    <font>
      <sz val="10"/>
      <color indexed="8"/>
      <name val="Calibri"/>
      <family val="2"/>
    </font>
    <font>
      <sz val="10"/>
      <color indexed="8"/>
      <name val="Arial"/>
      <family val="2"/>
    </font>
    <font>
      <b/>
      <sz val="12"/>
      <color rgb="FFFF0000"/>
      <name val="Arial"/>
      <family val="2"/>
    </font>
    <font>
      <b/>
      <sz val="14"/>
      <color rgb="FFFF0000"/>
      <name val="Arial"/>
      <family val="2"/>
    </font>
    <font>
      <b/>
      <sz val="10"/>
      <color rgb="FFFF0000"/>
      <name val="Arial"/>
      <family val="2"/>
    </font>
    <font>
      <b/>
      <sz val="11"/>
      <color theme="1"/>
      <name val="Calibri"/>
      <family val="2"/>
    </font>
    <font>
      <sz val="11"/>
      <color theme="1"/>
      <name val="Calibri"/>
      <family val="2"/>
    </font>
    <font>
      <b/>
      <u val="single"/>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8" tint="0.5999600291252136"/>
        <bgColor indexed="64"/>
      </patternFill>
    </fill>
    <fill>
      <patternFill patternType="solid">
        <fgColor theme="7" tint="0.5999600291252136"/>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4" tint="0.5999600291252136"/>
        <bgColor indexed="64"/>
      </patternFill>
    </fill>
    <fill>
      <patternFill patternType="solid">
        <fgColor theme="2" tint="-0.24993999302387238"/>
        <bgColor indexed="64"/>
      </patternFill>
    </fill>
    <fill>
      <patternFill patternType="solid">
        <fgColor rgb="FFFFFF00"/>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style="thin"/>
      <top style="medium"/>
      <bottom style="medium"/>
    </border>
    <border>
      <left>
        <color indexed="63"/>
      </left>
      <right>
        <color indexed="63"/>
      </right>
      <top style="thin"/>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color indexed="63"/>
      </left>
      <right style="medium"/>
      <top style="medium"/>
      <bottom style="medium"/>
    </border>
    <border>
      <left style="thin"/>
      <right>
        <color indexed="63"/>
      </right>
      <top>
        <color indexed="63"/>
      </top>
      <bottom style="thin"/>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thin"/>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color indexed="63"/>
      </bottom>
    </border>
    <border>
      <left style="thin"/>
      <right>
        <color indexed="63"/>
      </right>
      <top>
        <color indexed="63"/>
      </top>
      <bottom>
        <color indexed="63"/>
      </bottom>
    </border>
    <border>
      <left style="thin"/>
      <right style="thin"/>
      <top style="thin"/>
      <bottom style="medium"/>
    </border>
    <border>
      <left>
        <color indexed="63"/>
      </left>
      <right style="thin"/>
      <top>
        <color indexed="63"/>
      </top>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46">
    <xf numFmtId="0" fontId="0" fillId="0" borderId="0" xfId="0" applyAlignment="1">
      <alignment/>
    </xf>
    <xf numFmtId="0" fontId="1" fillId="0" borderId="0" xfId="0" applyFont="1" applyBorder="1" applyAlignment="1">
      <alignment vertical="center" wrapText="1"/>
    </xf>
    <xf numFmtId="0" fontId="2" fillId="0" borderId="0" xfId="0" applyFont="1" applyBorder="1" applyAlignment="1">
      <alignment horizontal="right" vertical="center"/>
    </xf>
    <xf numFmtId="14" fontId="1" fillId="0" borderId="0" xfId="0" applyNumberFormat="1" applyFont="1" applyBorder="1" applyAlignment="1">
      <alignment horizontal="right" vertical="center"/>
    </xf>
    <xf numFmtId="0" fontId="0" fillId="20" borderId="10" xfId="0" applyFont="1" applyFill="1" applyBorder="1" applyAlignment="1">
      <alignment wrapText="1"/>
    </xf>
    <xf numFmtId="0" fontId="0" fillId="20" borderId="11" xfId="0" applyFont="1" applyFill="1" applyBorder="1" applyAlignment="1">
      <alignment wrapText="1"/>
    </xf>
    <xf numFmtId="164" fontId="0" fillId="20" borderId="12" xfId="0" applyNumberFormat="1" applyFont="1" applyFill="1" applyBorder="1" applyAlignment="1">
      <alignment horizontal="right" wrapText="1"/>
    </xf>
    <xf numFmtId="164" fontId="0" fillId="20" borderId="11" xfId="0" applyNumberFormat="1" applyFont="1" applyFill="1" applyBorder="1" applyAlignment="1">
      <alignment wrapText="1"/>
    </xf>
    <xf numFmtId="0" fontId="0" fillId="20" borderId="13" xfId="0" applyFont="1" applyFill="1" applyBorder="1" applyAlignment="1">
      <alignment horizontal="center" wrapText="1"/>
    </xf>
    <xf numFmtId="0" fontId="0" fillId="0" borderId="11" xfId="0" applyFont="1" applyFill="1" applyBorder="1" applyAlignment="1">
      <alignment horizontal="center"/>
    </xf>
    <xf numFmtId="164" fontId="0" fillId="0" borderId="11" xfId="0" applyNumberFormat="1" applyFont="1" applyBorder="1" applyAlignment="1">
      <alignment horizontal="right" wrapText="1"/>
    </xf>
    <xf numFmtId="164" fontId="0" fillId="0" borderId="13" xfId="0" applyNumberFormat="1" applyFont="1" applyBorder="1" applyAlignment="1">
      <alignment horizontal="right" wrapText="1"/>
    </xf>
    <xf numFmtId="0" fontId="0" fillId="0" borderId="11" xfId="0" applyFont="1" applyFill="1" applyBorder="1" applyAlignment="1">
      <alignment horizontal="center" wrapText="1"/>
    </xf>
    <xf numFmtId="0" fontId="1" fillId="0" borderId="10" xfId="0" applyFont="1" applyBorder="1" applyAlignment="1">
      <alignment wrapText="1"/>
    </xf>
    <xf numFmtId="164" fontId="3" fillId="0" borderId="11" xfId="0" applyNumberFormat="1" applyFont="1" applyFill="1" applyBorder="1" applyAlignment="1">
      <alignment horizontal="right"/>
    </xf>
    <xf numFmtId="164" fontId="3" fillId="0" borderId="13" xfId="0" applyNumberFormat="1" applyFont="1" applyFill="1" applyBorder="1" applyAlignment="1">
      <alignment/>
    </xf>
    <xf numFmtId="0" fontId="3" fillId="0" borderId="10" xfId="0" applyFont="1" applyBorder="1" applyAlignment="1">
      <alignment wrapText="1"/>
    </xf>
    <xf numFmtId="0" fontId="0" fillId="0" borderId="11" xfId="0" applyFont="1" applyBorder="1" applyAlignment="1">
      <alignment horizontal="center" wrapText="1"/>
    </xf>
    <xf numFmtId="164" fontId="0" fillId="0" borderId="11" xfId="0" applyNumberFormat="1" applyFont="1" applyFill="1" applyBorder="1" applyAlignment="1">
      <alignment horizontal="right" wrapText="1"/>
    </xf>
    <xf numFmtId="164" fontId="0" fillId="0" borderId="11" xfId="0" applyNumberFormat="1" applyFont="1" applyFill="1" applyBorder="1" applyAlignment="1">
      <alignment wrapText="1"/>
    </xf>
    <xf numFmtId="0" fontId="3" fillId="20" borderId="10" xfId="0" applyFont="1" applyFill="1" applyBorder="1" applyAlignment="1">
      <alignment wrapText="1"/>
    </xf>
    <xf numFmtId="0" fontId="3" fillId="20" borderId="14" xfId="0" applyFont="1" applyFill="1" applyBorder="1" applyAlignment="1">
      <alignment wrapText="1"/>
    </xf>
    <xf numFmtId="0" fontId="0" fillId="0" borderId="11" xfId="0" applyFont="1" applyBorder="1" applyAlignment="1">
      <alignment horizontal="center"/>
    </xf>
    <xf numFmtId="164" fontId="0" fillId="0" borderId="11" xfId="0" applyNumberFormat="1" applyFont="1" applyBorder="1" applyAlignment="1">
      <alignment horizontal="right" vertical="center" wrapText="1"/>
    </xf>
    <xf numFmtId="164" fontId="0" fillId="0" borderId="11" xfId="0" applyNumberFormat="1" applyFont="1" applyBorder="1" applyAlignment="1">
      <alignment wrapText="1"/>
    </xf>
    <xf numFmtId="0" fontId="0" fillId="0" borderId="13" xfId="0" applyFont="1" applyBorder="1" applyAlignment="1">
      <alignment horizontal="center" wrapText="1"/>
    </xf>
    <xf numFmtId="0" fontId="3" fillId="0" borderId="10" xfId="0" applyFont="1" applyFill="1" applyBorder="1" applyAlignment="1">
      <alignment wrapText="1"/>
    </xf>
    <xf numFmtId="164" fontId="0" fillId="0" borderId="11" xfId="0" applyNumberFormat="1" applyFont="1" applyFill="1" applyBorder="1" applyAlignment="1">
      <alignment horizontal="right" vertical="center" wrapText="1"/>
    </xf>
    <xf numFmtId="164" fontId="3" fillId="0" borderId="11" xfId="0" applyNumberFormat="1" applyFont="1" applyFill="1" applyBorder="1" applyAlignment="1">
      <alignment/>
    </xf>
    <xf numFmtId="0" fontId="0" fillId="20" borderId="14" xfId="0" applyFont="1" applyFill="1" applyBorder="1" applyAlignment="1">
      <alignment wrapText="1"/>
    </xf>
    <xf numFmtId="164" fontId="0" fillId="20" borderId="11" xfId="0" applyNumberFormat="1" applyFont="1" applyFill="1" applyBorder="1" applyAlignment="1">
      <alignment horizontal="right" wrapText="1"/>
    </xf>
    <xf numFmtId="164" fontId="0" fillId="20" borderId="11" xfId="0" applyNumberFormat="1" applyFont="1" applyFill="1" applyBorder="1" applyAlignment="1">
      <alignment/>
    </xf>
    <xf numFmtId="0" fontId="0" fillId="20" borderId="13" xfId="0" applyFont="1" applyFill="1" applyBorder="1" applyAlignment="1">
      <alignment/>
    </xf>
    <xf numFmtId="0" fontId="0" fillId="0" borderId="10" xfId="0" applyFont="1" applyBorder="1" applyAlignment="1">
      <alignment wrapText="1"/>
    </xf>
    <xf numFmtId="164" fontId="3" fillId="0" borderId="11" xfId="0" applyNumberFormat="1" applyFont="1" applyBorder="1" applyAlignment="1">
      <alignment horizontal="right"/>
    </xf>
    <xf numFmtId="164" fontId="0" fillId="0" borderId="11" xfId="0" applyNumberFormat="1" applyFont="1" applyBorder="1" applyAlignment="1">
      <alignment/>
    </xf>
    <xf numFmtId="0" fontId="1" fillId="0" borderId="10" xfId="0" applyFont="1" applyBorder="1" applyAlignment="1">
      <alignment horizontal="left"/>
    </xf>
    <xf numFmtId="164" fontId="3" fillId="0" borderId="11" xfId="0" applyNumberFormat="1" applyFont="1" applyFill="1" applyBorder="1" applyAlignment="1">
      <alignment wrapText="1"/>
    </xf>
    <xf numFmtId="164" fontId="3" fillId="0" borderId="13" xfId="0" applyNumberFormat="1" applyFont="1" applyFill="1" applyBorder="1" applyAlignment="1">
      <alignment wrapText="1"/>
    </xf>
    <xf numFmtId="164" fontId="0" fillId="0" borderId="11" xfId="0" applyNumberFormat="1" applyFont="1" applyBorder="1" applyAlignment="1">
      <alignment horizontal="right"/>
    </xf>
    <xf numFmtId="164" fontId="0" fillId="0" borderId="11" xfId="0" applyNumberFormat="1" applyFont="1" applyFill="1" applyBorder="1" applyAlignment="1">
      <alignment/>
    </xf>
    <xf numFmtId="164" fontId="0" fillId="0" borderId="11" xfId="0" applyNumberFormat="1" applyFont="1" applyFill="1" applyBorder="1" applyAlignment="1">
      <alignment horizontal="right"/>
    </xf>
    <xf numFmtId="164" fontId="4" fillId="20" borderId="11" xfId="0" applyNumberFormat="1" applyFont="1" applyFill="1" applyBorder="1" applyAlignment="1">
      <alignment horizontal="right"/>
    </xf>
    <xf numFmtId="164" fontId="3" fillId="0" borderId="13" xfId="0" applyNumberFormat="1" applyFont="1" applyFill="1" applyBorder="1" applyAlignment="1">
      <alignment horizontal="right"/>
    </xf>
    <xf numFmtId="0" fontId="1" fillId="20" borderId="10" xfId="0" applyFont="1" applyFill="1" applyBorder="1" applyAlignment="1">
      <alignment horizontal="left"/>
    </xf>
    <xf numFmtId="0" fontId="1" fillId="20" borderId="14" xfId="0" applyFont="1" applyFill="1" applyBorder="1" applyAlignment="1">
      <alignment horizontal="left"/>
    </xf>
    <xf numFmtId="164" fontId="3" fillId="20" borderId="11" xfId="0" applyNumberFormat="1" applyFont="1" applyFill="1" applyBorder="1" applyAlignment="1">
      <alignment/>
    </xf>
    <xf numFmtId="0" fontId="3" fillId="0" borderId="10" xfId="0" applyFont="1" applyBorder="1" applyAlignment="1">
      <alignment horizontal="left"/>
    </xf>
    <xf numFmtId="0" fontId="0" fillId="0" borderId="15" xfId="0" applyFont="1" applyBorder="1" applyAlignment="1">
      <alignment horizontal="left"/>
    </xf>
    <xf numFmtId="0" fontId="0" fillId="20" borderId="16" xfId="0" applyFont="1" applyFill="1" applyBorder="1" applyAlignment="1">
      <alignment horizontal="center"/>
    </xf>
    <xf numFmtId="0" fontId="1" fillId="0" borderId="17" xfId="0" applyFont="1" applyBorder="1" applyAlignment="1">
      <alignment/>
    </xf>
    <xf numFmtId="0" fontId="5" fillId="0" borderId="0" xfId="0" applyFont="1"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vertical="center"/>
    </xf>
    <xf numFmtId="0" fontId="6" fillId="0" borderId="0" xfId="0" applyFont="1" applyBorder="1" applyAlignment="1">
      <alignment vertical="center"/>
    </xf>
    <xf numFmtId="0" fontId="1" fillId="0" borderId="17" xfId="0" applyFont="1" applyBorder="1" applyAlignment="1">
      <alignment horizontal="right" vertical="center"/>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0" xfId="0" applyFont="1" applyAlignment="1">
      <alignment vertical="center"/>
    </xf>
    <xf numFmtId="0" fontId="0" fillId="0" borderId="0" xfId="0" applyFont="1" applyAlignment="1">
      <alignment/>
    </xf>
    <xf numFmtId="0" fontId="0" fillId="0" borderId="10" xfId="0" applyFont="1" applyFill="1" applyBorder="1" applyAlignment="1">
      <alignment wrapText="1"/>
    </xf>
    <xf numFmtId="0" fontId="0" fillId="20" borderId="10" xfId="0" applyFont="1" applyFill="1" applyBorder="1" applyAlignment="1">
      <alignment horizontal="left"/>
    </xf>
    <xf numFmtId="0" fontId="0" fillId="20" borderId="14" xfId="0" applyFont="1" applyFill="1" applyBorder="1" applyAlignment="1">
      <alignment horizontal="left"/>
    </xf>
    <xf numFmtId="0" fontId="0" fillId="0" borderId="10" xfId="0" applyFont="1" applyBorder="1" applyAlignment="1">
      <alignment horizontal="left"/>
    </xf>
    <xf numFmtId="0" fontId="0" fillId="0" borderId="14" xfId="0" applyFont="1" applyFill="1" applyBorder="1" applyAlignment="1">
      <alignment horizontal="center"/>
    </xf>
    <xf numFmtId="0" fontId="0" fillId="0" borderId="0" xfId="0" applyFont="1" applyAlignment="1">
      <alignment horizontal="left"/>
    </xf>
    <xf numFmtId="0" fontId="0" fillId="20" borderId="10" xfId="0" applyFont="1" applyFill="1" applyBorder="1" applyAlignment="1">
      <alignment horizontal="left"/>
    </xf>
    <xf numFmtId="0" fontId="0" fillId="20" borderId="14" xfId="0" applyFont="1" applyFill="1" applyBorder="1" applyAlignment="1">
      <alignment horizontal="left"/>
    </xf>
    <xf numFmtId="164" fontId="9" fillId="0" borderId="0" xfId="0" applyNumberFormat="1"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164" fontId="0" fillId="0" borderId="10" xfId="0" applyNumberFormat="1" applyFont="1" applyBorder="1" applyAlignment="1">
      <alignment horizontal="left"/>
    </xf>
    <xf numFmtId="10" fontId="1" fillId="0" borderId="0" xfId="61" applyNumberFormat="1" applyFont="1" applyBorder="1" applyAlignment="1">
      <alignment horizontal="right" vertical="center"/>
    </xf>
    <xf numFmtId="164" fontId="5"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0" fontId="0" fillId="20" borderId="18" xfId="0" applyFont="1" applyFill="1" applyBorder="1" applyAlignment="1">
      <alignment horizontal="left"/>
    </xf>
    <xf numFmtId="164" fontId="0" fillId="20" borderId="14" xfId="0" applyNumberFormat="1" applyFont="1" applyFill="1" applyBorder="1" applyAlignment="1">
      <alignment horizontal="right"/>
    </xf>
    <xf numFmtId="164" fontId="0" fillId="20" borderId="14" xfId="0" applyNumberFormat="1" applyFont="1" applyFill="1" applyBorder="1" applyAlignment="1">
      <alignment horizontal="right" wrapText="1"/>
    </xf>
    <xf numFmtId="164" fontId="0" fillId="0" borderId="14" xfId="0" applyNumberFormat="1" applyFont="1" applyBorder="1" applyAlignment="1">
      <alignment horizontal="right" wrapText="1"/>
    </xf>
    <xf numFmtId="164" fontId="3" fillId="0" borderId="14" xfId="0" applyNumberFormat="1" applyFont="1" applyFill="1" applyBorder="1" applyAlignment="1">
      <alignment horizontal="right"/>
    </xf>
    <xf numFmtId="0" fontId="0" fillId="20" borderId="14" xfId="0" applyFont="1" applyFill="1" applyBorder="1" applyAlignment="1">
      <alignment horizontal="right"/>
    </xf>
    <xf numFmtId="164" fontId="0" fillId="0" borderId="14" xfId="0" applyNumberFormat="1" applyFont="1" applyBorder="1" applyAlignment="1">
      <alignment horizontal="right"/>
    </xf>
    <xf numFmtId="164" fontId="0" fillId="0" borderId="14" xfId="0" applyNumberFormat="1" applyFont="1" applyBorder="1" applyAlignment="1">
      <alignment horizontal="left"/>
    </xf>
    <xf numFmtId="164" fontId="3" fillId="20" borderId="14" xfId="0" applyNumberFormat="1" applyFont="1" applyFill="1" applyBorder="1" applyAlignment="1">
      <alignment horizontal="right"/>
    </xf>
    <xf numFmtId="0" fontId="0" fillId="20" borderId="14" xfId="0" applyFont="1" applyFill="1" applyBorder="1" applyAlignment="1">
      <alignment horizontal="right"/>
    </xf>
    <xf numFmtId="0" fontId="0" fillId="20" borderId="19" xfId="0" applyFont="1" applyFill="1" applyBorder="1" applyAlignment="1">
      <alignment horizontal="left"/>
    </xf>
    <xf numFmtId="0" fontId="1" fillId="20" borderId="20" xfId="0" applyFont="1" applyFill="1" applyBorder="1" applyAlignment="1">
      <alignment horizontal="left"/>
    </xf>
    <xf numFmtId="0" fontId="1" fillId="0" borderId="0" xfId="0" applyFont="1" applyBorder="1" applyAlignment="1">
      <alignment horizontal="right"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xf>
    <xf numFmtId="164" fontId="0" fillId="20" borderId="18" xfId="0" applyNumberFormat="1" applyFont="1" applyFill="1" applyBorder="1" applyAlignment="1">
      <alignment horizontal="right" wrapText="1"/>
    </xf>
    <xf numFmtId="164" fontId="0" fillId="0" borderId="14" xfId="0" applyNumberFormat="1" applyFont="1" applyFill="1" applyBorder="1" applyAlignment="1">
      <alignment horizontal="right" wrapText="1"/>
    </xf>
    <xf numFmtId="164" fontId="0" fillId="0" borderId="14" xfId="0" applyNumberFormat="1" applyFont="1" applyBorder="1" applyAlignment="1">
      <alignment horizontal="right" vertical="center" wrapText="1"/>
    </xf>
    <xf numFmtId="164" fontId="0" fillId="0" borderId="14" xfId="0" applyNumberFormat="1" applyFont="1" applyFill="1" applyBorder="1" applyAlignment="1">
      <alignment horizontal="right" vertical="center" wrapText="1"/>
    </xf>
    <xf numFmtId="164" fontId="3" fillId="0" borderId="14" xfId="0" applyNumberFormat="1" applyFont="1" applyBorder="1" applyAlignment="1">
      <alignment horizontal="right"/>
    </xf>
    <xf numFmtId="0" fontId="0" fillId="0" borderId="14" xfId="0" applyFont="1" applyBorder="1" applyAlignment="1">
      <alignment horizontal="right"/>
    </xf>
    <xf numFmtId="164" fontId="0" fillId="0" borderId="14" xfId="0" applyNumberFormat="1" applyFont="1" applyFill="1" applyBorder="1" applyAlignment="1">
      <alignment horizontal="right"/>
    </xf>
    <xf numFmtId="164" fontId="3" fillId="0" borderId="12" xfId="0" applyNumberFormat="1" applyFont="1" applyFill="1" applyBorder="1" applyAlignment="1">
      <alignment horizontal="right"/>
    </xf>
    <xf numFmtId="164" fontId="0" fillId="0" borderId="12" xfId="0" applyNumberFormat="1" applyFont="1" applyFill="1" applyBorder="1" applyAlignment="1">
      <alignment horizontal="right" wrapText="1"/>
    </xf>
    <xf numFmtId="164" fontId="0" fillId="20" borderId="18" xfId="0" applyNumberFormat="1" applyFont="1" applyFill="1" applyBorder="1" applyAlignment="1">
      <alignment horizontal="right"/>
    </xf>
    <xf numFmtId="0" fontId="0" fillId="20" borderId="18" xfId="0" applyFont="1" applyFill="1" applyBorder="1" applyAlignment="1">
      <alignment horizontal="right"/>
    </xf>
    <xf numFmtId="0" fontId="0" fillId="0" borderId="12" xfId="0" applyFont="1" applyBorder="1" applyAlignment="1">
      <alignment horizontal="right"/>
    </xf>
    <xf numFmtId="164" fontId="3" fillId="0" borderId="12" xfId="0" applyNumberFormat="1" applyFont="1" applyFill="1" applyBorder="1" applyAlignment="1">
      <alignment horizontal="right" wrapText="1"/>
    </xf>
    <xf numFmtId="164" fontId="0" fillId="0" borderId="18" xfId="0" applyNumberFormat="1" applyFont="1" applyBorder="1" applyAlignment="1">
      <alignment horizontal="right"/>
    </xf>
    <xf numFmtId="164" fontId="3" fillId="20" borderId="18"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12" xfId="0" applyNumberFormat="1" applyFont="1" applyBorder="1" applyAlignment="1">
      <alignment horizontal="right"/>
    </xf>
    <xf numFmtId="0" fontId="0" fillId="20" borderId="18" xfId="0" applyFont="1" applyFill="1" applyBorder="1" applyAlignment="1">
      <alignment horizontal="right"/>
    </xf>
    <xf numFmtId="0" fontId="0" fillId="20" borderId="21" xfId="0" applyFont="1" applyFill="1" applyBorder="1" applyAlignment="1">
      <alignment horizontal="right"/>
    </xf>
    <xf numFmtId="0" fontId="3" fillId="0" borderId="22" xfId="0" applyFont="1" applyFill="1" applyBorder="1" applyAlignment="1">
      <alignment horizontal="center" vertical="center" wrapText="1"/>
    </xf>
    <xf numFmtId="164" fontId="0" fillId="0" borderId="22" xfId="0" applyNumberFormat="1" applyFont="1" applyFill="1" applyBorder="1" applyAlignment="1">
      <alignment horizontal="right" wrapText="1"/>
    </xf>
    <xf numFmtId="164" fontId="3" fillId="0" borderId="22" xfId="0" applyNumberFormat="1" applyFont="1" applyFill="1" applyBorder="1" applyAlignment="1">
      <alignment horizontal="right"/>
    </xf>
    <xf numFmtId="164" fontId="0" fillId="0" borderId="22" xfId="0" applyNumberFormat="1" applyFont="1" applyFill="1" applyBorder="1" applyAlignment="1">
      <alignment horizontal="right"/>
    </xf>
    <xf numFmtId="164" fontId="0" fillId="0" borderId="22" xfId="0" applyNumberFormat="1" applyFont="1" applyFill="1" applyBorder="1" applyAlignment="1">
      <alignment horizontal="right" vertical="center" wrapText="1"/>
    </xf>
    <xf numFmtId="0" fontId="0" fillId="0" borderId="22" xfId="0" applyFont="1" applyFill="1" applyBorder="1" applyAlignment="1">
      <alignment horizontal="right"/>
    </xf>
    <xf numFmtId="164" fontId="3" fillId="0" borderId="22" xfId="0" applyNumberFormat="1" applyFont="1" applyFill="1" applyBorder="1" applyAlignment="1">
      <alignment horizontal="right" wrapText="1"/>
    </xf>
    <xf numFmtId="0" fontId="0" fillId="0" borderId="22" xfId="0" applyFont="1" applyFill="1" applyBorder="1" applyAlignment="1">
      <alignment horizontal="left"/>
    </xf>
    <xf numFmtId="164" fontId="0" fillId="0" borderId="22" xfId="0" applyNumberFormat="1" applyFont="1" applyFill="1" applyBorder="1" applyAlignment="1">
      <alignment horizontal="left"/>
    </xf>
    <xf numFmtId="0" fontId="0" fillId="0" borderId="22" xfId="0" applyFont="1" applyFill="1" applyBorder="1" applyAlignment="1">
      <alignment horizontal="right"/>
    </xf>
    <xf numFmtId="0" fontId="0" fillId="20" borderId="23" xfId="0" applyFont="1" applyFill="1" applyBorder="1" applyAlignment="1">
      <alignment wrapText="1"/>
    </xf>
    <xf numFmtId="164" fontId="0" fillId="20" borderId="24" xfId="0" applyNumberFormat="1" applyFont="1" applyFill="1" applyBorder="1" applyAlignment="1">
      <alignment horizontal="right" wrapText="1"/>
    </xf>
    <xf numFmtId="164" fontId="0" fillId="20" borderId="25" xfId="0" applyNumberFormat="1" applyFont="1" applyFill="1" applyBorder="1" applyAlignment="1">
      <alignment horizontal="right" wrapText="1"/>
    </xf>
    <xf numFmtId="0" fontId="0" fillId="20" borderId="26" xfId="0" applyFont="1" applyFill="1" applyBorder="1" applyAlignment="1">
      <alignment wrapText="1"/>
    </xf>
    <xf numFmtId="164" fontId="0" fillId="20" borderId="26" xfId="0" applyNumberFormat="1" applyFont="1" applyFill="1" applyBorder="1" applyAlignment="1">
      <alignment wrapText="1"/>
    </xf>
    <xf numFmtId="0" fontId="0" fillId="20" borderId="27" xfId="0" applyFont="1" applyFill="1" applyBorder="1" applyAlignment="1">
      <alignment horizont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Fill="1" applyBorder="1" applyAlignment="1">
      <alignment horizontal="center" vertical="center" wrapText="1"/>
    </xf>
    <xf numFmtId="0" fontId="0" fillId="0" borderId="32" xfId="0" applyFont="1" applyBorder="1" applyAlignment="1">
      <alignment/>
    </xf>
    <xf numFmtId="164" fontId="0" fillId="0" borderId="10" xfId="0" applyNumberFormat="1" applyFont="1" applyBorder="1" applyAlignment="1">
      <alignment horizontal="left" vertical="center"/>
    </xf>
    <xf numFmtId="164" fontId="0" fillId="0" borderId="14" xfId="0" applyNumberFormat="1" applyFont="1" applyBorder="1" applyAlignment="1">
      <alignment horizontal="right" vertical="center"/>
    </xf>
    <xf numFmtId="164" fontId="0" fillId="0" borderId="22"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0" fillId="0" borderId="0" xfId="0" applyFont="1" applyFill="1" applyAlignment="1">
      <alignment/>
    </xf>
    <xf numFmtId="164" fontId="0" fillId="20" borderId="24" xfId="0" applyNumberFormat="1" applyFont="1" applyFill="1" applyBorder="1" applyAlignment="1">
      <alignment wrapText="1"/>
    </xf>
    <xf numFmtId="164" fontId="0" fillId="20" borderId="12" xfId="0" applyNumberFormat="1" applyFont="1" applyFill="1" applyBorder="1" applyAlignment="1">
      <alignment wrapText="1"/>
    </xf>
    <xf numFmtId="164" fontId="0" fillId="0" borderId="11" xfId="0" applyNumberFormat="1" applyFont="1" applyBorder="1" applyAlignment="1">
      <alignment vertical="center" wrapText="1"/>
    </xf>
    <xf numFmtId="164" fontId="0" fillId="0" borderId="11" xfId="0" applyNumberFormat="1" applyFont="1" applyFill="1" applyBorder="1" applyAlignment="1">
      <alignment vertical="center" wrapText="1"/>
    </xf>
    <xf numFmtId="0" fontId="0" fillId="20" borderId="11" xfId="0" applyFont="1" applyFill="1" applyBorder="1" applyAlignment="1">
      <alignment/>
    </xf>
    <xf numFmtId="0" fontId="0" fillId="0" borderId="11" xfId="0" applyFont="1" applyBorder="1" applyAlignment="1">
      <alignment/>
    </xf>
    <xf numFmtId="164" fontId="3" fillId="0" borderId="14" xfId="0" applyNumberFormat="1" applyFont="1" applyFill="1" applyBorder="1" applyAlignment="1">
      <alignment wrapText="1"/>
    </xf>
    <xf numFmtId="0" fontId="0" fillId="20" borderId="14" xfId="0" applyFont="1" applyFill="1" applyBorder="1" applyAlignment="1">
      <alignment/>
    </xf>
    <xf numFmtId="164" fontId="0" fillId="0" borderId="11" xfId="0" applyNumberFormat="1" applyFont="1" applyBorder="1" applyAlignment="1">
      <alignment vertical="center"/>
    </xf>
    <xf numFmtId="0" fontId="0" fillId="20" borderId="11" xfId="0" applyFont="1" applyFill="1" applyBorder="1" applyAlignment="1">
      <alignment/>
    </xf>
    <xf numFmtId="0" fontId="0" fillId="20" borderId="16" xfId="0" applyFont="1" applyFill="1" applyBorder="1" applyAlignment="1">
      <alignment/>
    </xf>
    <xf numFmtId="164" fontId="3"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14" fontId="1" fillId="0" borderId="0" xfId="0" applyNumberFormat="1" applyFont="1" applyBorder="1" applyAlignment="1">
      <alignment vertical="center"/>
    </xf>
    <xf numFmtId="164" fontId="0" fillId="20" borderId="14" xfId="0" applyNumberFormat="1" applyFont="1" applyFill="1" applyBorder="1" applyAlignment="1">
      <alignment/>
    </xf>
    <xf numFmtId="0" fontId="0" fillId="0" borderId="33" xfId="0" applyFont="1" applyFill="1" applyBorder="1" applyAlignment="1">
      <alignment/>
    </xf>
    <xf numFmtId="0" fontId="0" fillId="0" borderId="33" xfId="0" applyFont="1" applyFill="1" applyBorder="1" applyAlignment="1">
      <alignment wrapText="1"/>
    </xf>
    <xf numFmtId="164"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Border="1" applyAlignment="1">
      <alignment/>
    </xf>
    <xf numFmtId="164" fontId="0" fillId="20" borderId="26" xfId="0" applyNumberFormat="1" applyFont="1" applyFill="1" applyBorder="1" applyAlignment="1">
      <alignment horizontal="right" wrapText="1"/>
    </xf>
    <xf numFmtId="164" fontId="0" fillId="20" borderId="11" xfId="0" applyNumberFormat="1" applyFont="1" applyFill="1" applyBorder="1" applyAlignment="1">
      <alignment horizontal="right"/>
    </xf>
    <xf numFmtId="0" fontId="3" fillId="20" borderId="11" xfId="0" applyFont="1" applyFill="1" applyBorder="1" applyAlignment="1">
      <alignment wrapText="1"/>
    </xf>
    <xf numFmtId="0" fontId="0" fillId="20" borderId="11" xfId="0" applyFont="1" applyFill="1" applyBorder="1" applyAlignment="1">
      <alignment horizontal="right"/>
    </xf>
    <xf numFmtId="164" fontId="3" fillId="0" borderId="11" xfId="0" applyNumberFormat="1" applyFont="1" applyFill="1" applyBorder="1" applyAlignment="1">
      <alignment horizontal="right" wrapText="1"/>
    </xf>
    <xf numFmtId="0" fontId="0" fillId="20" borderId="11" xfId="0" applyFont="1" applyFill="1" applyBorder="1" applyAlignment="1">
      <alignment horizontal="left"/>
    </xf>
    <xf numFmtId="164" fontId="3" fillId="20" borderId="11" xfId="0" applyNumberFormat="1" applyFont="1" applyFill="1" applyBorder="1" applyAlignment="1">
      <alignment horizontal="right"/>
    </xf>
    <xf numFmtId="0" fontId="0" fillId="20" borderId="11" xfId="0" applyFont="1" applyFill="1" applyBorder="1" applyAlignment="1">
      <alignment horizontal="right"/>
    </xf>
    <xf numFmtId="0" fontId="0" fillId="20" borderId="16" xfId="0" applyFont="1" applyFill="1" applyBorder="1" applyAlignment="1">
      <alignment horizontal="right"/>
    </xf>
    <xf numFmtId="164" fontId="1" fillId="0" borderId="20" xfId="0" applyNumberFormat="1" applyFont="1" applyFill="1" applyBorder="1" applyAlignment="1">
      <alignment horizontal="right"/>
    </xf>
    <xf numFmtId="164" fontId="1" fillId="0" borderId="34" xfId="0" applyNumberFormat="1" applyFont="1" applyBorder="1" applyAlignment="1">
      <alignment horizontal="right" vertical="center"/>
    </xf>
    <xf numFmtId="164" fontId="1" fillId="0" borderId="30" xfId="0" applyNumberFormat="1" applyFont="1" applyFill="1" applyBorder="1" applyAlignment="1">
      <alignment horizontal="right"/>
    </xf>
    <xf numFmtId="0" fontId="0" fillId="20" borderId="11" xfId="0" applyFont="1" applyFill="1" applyBorder="1" applyAlignment="1">
      <alignment horizontal="left"/>
    </xf>
    <xf numFmtId="0" fontId="0" fillId="20" borderId="11" xfId="0" applyFont="1" applyFill="1" applyBorder="1" applyAlignment="1">
      <alignment horizontal="center" wrapText="1"/>
    </xf>
    <xf numFmtId="0" fontId="0" fillId="20" borderId="14" xfId="0" applyFont="1" applyFill="1" applyBorder="1" applyAlignment="1">
      <alignment horizontal="center" wrapText="1"/>
    </xf>
    <xf numFmtId="49" fontId="0" fillId="0" borderId="10" xfId="0" applyNumberFormat="1" applyFont="1" applyBorder="1" applyAlignment="1">
      <alignment horizontal="left"/>
    </xf>
    <xf numFmtId="164" fontId="4" fillId="20" borderId="13" xfId="0" applyNumberFormat="1" applyFont="1" applyFill="1" applyBorder="1" applyAlignment="1">
      <alignment horizontal="center"/>
    </xf>
    <xf numFmtId="164" fontId="3" fillId="0" borderId="11" xfId="0" applyNumberFormat="1" applyFont="1" applyBorder="1" applyAlignment="1">
      <alignment horizontal="right" wrapText="1"/>
    </xf>
    <xf numFmtId="164" fontId="1" fillId="0" borderId="28" xfId="0" applyNumberFormat="1" applyFont="1" applyFill="1" applyBorder="1" applyAlignment="1">
      <alignment horizontal="right"/>
    </xf>
    <xf numFmtId="0" fontId="0" fillId="20" borderId="35" xfId="0" applyFont="1" applyFill="1" applyBorder="1" applyAlignment="1">
      <alignment horizontal="center" wrapText="1"/>
    </xf>
    <xf numFmtId="164" fontId="3" fillId="0" borderId="14" xfId="0" applyNumberFormat="1" applyFont="1" applyFill="1" applyBorder="1" applyAlignment="1">
      <alignment/>
    </xf>
    <xf numFmtId="0" fontId="0" fillId="0" borderId="14" xfId="0" applyFont="1" applyBorder="1" applyAlignment="1">
      <alignment horizontal="center" wrapText="1"/>
    </xf>
    <xf numFmtId="0" fontId="0" fillId="20" borderId="14" xfId="0" applyFont="1" applyFill="1" applyBorder="1" applyAlignment="1">
      <alignment/>
    </xf>
    <xf numFmtId="164" fontId="4" fillId="20" borderId="14" xfId="0" applyNumberFormat="1" applyFont="1" applyFill="1" applyBorder="1" applyAlignment="1">
      <alignment horizontal="center"/>
    </xf>
    <xf numFmtId="164" fontId="0" fillId="0" borderId="36" xfId="0" applyNumberFormat="1" applyFont="1" applyBorder="1" applyAlignment="1">
      <alignment horizontal="right"/>
    </xf>
    <xf numFmtId="164" fontId="0" fillId="20" borderId="13" xfId="0" applyNumberFormat="1" applyFont="1" applyFill="1" applyBorder="1" applyAlignment="1">
      <alignment wrapText="1"/>
    </xf>
    <xf numFmtId="164" fontId="3" fillId="0" borderId="13" xfId="0" applyNumberFormat="1" applyFont="1" applyBorder="1" applyAlignment="1">
      <alignment horizontal="right" wrapText="1"/>
    </xf>
    <xf numFmtId="0" fontId="0" fillId="20" borderId="10" xfId="0" applyFont="1" applyFill="1" applyBorder="1" applyAlignment="1">
      <alignment horizontal="left"/>
    </xf>
    <xf numFmtId="0" fontId="0" fillId="20" borderId="14" xfId="0" applyFont="1" applyFill="1" applyBorder="1" applyAlignment="1">
      <alignment horizontal="left"/>
    </xf>
    <xf numFmtId="0" fontId="0" fillId="0" borderId="10" xfId="0" applyFont="1" applyBorder="1" applyAlignment="1">
      <alignment horizontal="left"/>
    </xf>
    <xf numFmtId="0" fontId="0" fillId="20" borderId="11" xfId="0" applyFont="1" applyFill="1" applyBorder="1" applyAlignment="1">
      <alignment horizontal="left"/>
    </xf>
    <xf numFmtId="0" fontId="0" fillId="20" borderId="13" xfId="0"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applyAlignment="1">
      <alignment horizontal="center" vertical="center"/>
    </xf>
    <xf numFmtId="0" fontId="0" fillId="20" borderId="11" xfId="0" applyFont="1" applyFill="1" applyBorder="1" applyAlignment="1">
      <alignment horizontal="right"/>
    </xf>
    <xf numFmtId="0" fontId="0" fillId="0" borderId="0" xfId="0" applyFont="1" applyBorder="1" applyAlignment="1">
      <alignment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xf>
    <xf numFmtId="164" fontId="1" fillId="0" borderId="0" xfId="0" applyNumberFormat="1" applyFont="1" applyFill="1" applyBorder="1" applyAlignment="1">
      <alignment/>
    </xf>
    <xf numFmtId="164" fontId="1" fillId="0" borderId="0" xfId="0" applyNumberFormat="1"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0" fillId="0" borderId="0" xfId="0" applyFont="1" applyFill="1" applyBorder="1" applyAlignment="1">
      <alignment horizontal="center"/>
    </xf>
    <xf numFmtId="0" fontId="6" fillId="0" borderId="37" xfId="0" applyFont="1" applyBorder="1" applyAlignment="1">
      <alignment horizontal="right" vertical="center"/>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wrapText="1"/>
    </xf>
    <xf numFmtId="0" fontId="0" fillId="0" borderId="0" xfId="0" applyBorder="1" applyAlignment="1">
      <alignment/>
    </xf>
    <xf numFmtId="164" fontId="0" fillId="0" borderId="0" xfId="0" applyNumberFormat="1" applyFont="1" applyBorder="1" applyAlignment="1">
      <alignment horizontal="right"/>
    </xf>
    <xf numFmtId="1" fontId="0" fillId="0" borderId="0" xfId="0" applyNumberFormat="1" applyFont="1" applyFill="1" applyBorder="1" applyAlignment="1">
      <alignment horizontal="right"/>
    </xf>
    <xf numFmtId="9" fontId="0" fillId="0" borderId="0" xfId="61" applyFont="1" applyBorder="1" applyAlignment="1">
      <alignment horizontal="right"/>
    </xf>
    <xf numFmtId="1" fontId="0" fillId="0" borderId="38" xfId="0" applyNumberFormat="1" applyFont="1" applyFill="1" applyBorder="1" applyAlignment="1">
      <alignment horizontal="right"/>
    </xf>
    <xf numFmtId="0" fontId="6" fillId="0" borderId="39" xfId="0" applyFont="1" applyBorder="1" applyAlignment="1">
      <alignment horizontal="right" vertical="center"/>
    </xf>
    <xf numFmtId="164" fontId="0" fillId="0" borderId="40" xfId="0" applyNumberFormat="1" applyFont="1" applyFill="1" applyBorder="1" applyAlignment="1">
      <alignment horizontal="right"/>
    </xf>
    <xf numFmtId="0" fontId="6" fillId="0" borderId="41" xfId="0" applyFont="1" applyBorder="1" applyAlignment="1">
      <alignment horizontal="right" vertical="center"/>
    </xf>
    <xf numFmtId="164" fontId="1" fillId="0" borderId="42" xfId="0" applyNumberFormat="1" applyFont="1" applyFill="1" applyBorder="1" applyAlignment="1">
      <alignment horizontal="right"/>
    </xf>
    <xf numFmtId="164" fontId="1" fillId="0" borderId="43" xfId="0" applyNumberFormat="1" applyFont="1" applyFill="1" applyBorder="1" applyAlignment="1">
      <alignment horizontal="right"/>
    </xf>
    <xf numFmtId="1" fontId="0" fillId="0" borderId="40" xfId="0" applyNumberFormat="1" applyFont="1" applyFill="1" applyBorder="1" applyAlignment="1">
      <alignment horizontal="right"/>
    </xf>
    <xf numFmtId="164" fontId="1" fillId="0" borderId="44" xfId="0" applyNumberFormat="1" applyFont="1" applyFill="1" applyBorder="1" applyAlignment="1">
      <alignment horizontal="right"/>
    </xf>
    <xf numFmtId="3" fontId="1" fillId="0" borderId="44" xfId="0" applyNumberFormat="1" applyFont="1" applyFill="1" applyBorder="1" applyAlignment="1">
      <alignment horizontal="right"/>
    </xf>
    <xf numFmtId="3" fontId="1" fillId="0" borderId="42" xfId="0" applyNumberFormat="1" applyFont="1" applyFill="1" applyBorder="1" applyAlignment="1">
      <alignment horizontal="right"/>
    </xf>
    <xf numFmtId="164" fontId="1" fillId="0" borderId="42" xfId="0" applyNumberFormat="1" applyFont="1" applyFill="1" applyBorder="1" applyAlignment="1">
      <alignment horizontal="right" wrapText="1"/>
    </xf>
    <xf numFmtId="164" fontId="1" fillId="0" borderId="43" xfId="0" applyNumberFormat="1" applyFont="1" applyFill="1" applyBorder="1" applyAlignment="1">
      <alignment horizontal="right" wrapText="1"/>
    </xf>
    <xf numFmtId="164" fontId="3" fillId="0" borderId="20" xfId="0" applyNumberFormat="1" applyFont="1" applyFill="1" applyBorder="1" applyAlignment="1">
      <alignment/>
    </xf>
    <xf numFmtId="0" fontId="3" fillId="20" borderId="20" xfId="0" applyFont="1" applyFill="1" applyBorder="1" applyAlignment="1">
      <alignment horizontal="left"/>
    </xf>
    <xf numFmtId="3" fontId="3" fillId="0" borderId="0" xfId="42" applyNumberFormat="1" applyFont="1" applyFill="1" applyBorder="1" applyAlignment="1">
      <alignment horizontal="right" vertical="center"/>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3" fillId="0" borderId="0" xfId="0" applyNumberFormat="1" applyFont="1" applyFill="1" applyBorder="1" applyAlignment="1">
      <alignment horizontal="right" vertical="center"/>
    </xf>
    <xf numFmtId="0" fontId="3" fillId="0" borderId="0" xfId="0" applyFont="1" applyFill="1" applyBorder="1" applyAlignment="1">
      <alignment horizontal="left"/>
    </xf>
    <xf numFmtId="10" fontId="3" fillId="0" borderId="0" xfId="61" applyNumberFormat="1" applyFont="1" applyFill="1" applyBorder="1" applyAlignment="1">
      <alignment horizontal="right" vertical="center"/>
    </xf>
    <xf numFmtId="10" fontId="3" fillId="0" borderId="0" xfId="61" applyNumberFormat="1" applyFont="1" applyFill="1" applyBorder="1" applyAlignment="1">
      <alignment horizontal="right"/>
    </xf>
    <xf numFmtId="10" fontId="1" fillId="0" borderId="42" xfId="61" applyNumberFormat="1" applyFont="1" applyFill="1" applyBorder="1" applyAlignment="1">
      <alignment horizontal="right" wrapText="1"/>
    </xf>
    <xf numFmtId="10" fontId="1" fillId="0" borderId="42" xfId="61" applyNumberFormat="1" applyFont="1" applyFill="1" applyBorder="1" applyAlignment="1">
      <alignment horizontal="right"/>
    </xf>
    <xf numFmtId="0" fontId="6" fillId="0" borderId="0" xfId="0" applyFont="1" applyFill="1" applyBorder="1" applyAlignment="1">
      <alignment horizontal="right" vertical="center"/>
    </xf>
    <xf numFmtId="164"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40" xfId="0" applyFont="1" applyFill="1" applyBorder="1" applyAlignment="1">
      <alignment/>
    </xf>
    <xf numFmtId="0" fontId="0" fillId="0" borderId="43" xfId="0" applyFont="1" applyFill="1" applyBorder="1" applyAlignment="1">
      <alignment/>
    </xf>
    <xf numFmtId="0" fontId="8" fillId="0" borderId="0" xfId="0" applyFont="1" applyBorder="1" applyAlignment="1">
      <alignment vertical="top" wrapText="1"/>
    </xf>
    <xf numFmtId="164" fontId="1" fillId="0" borderId="0" xfId="0" applyNumberFormat="1" applyFont="1" applyFill="1" applyBorder="1" applyAlignment="1">
      <alignment horizontal="right" wrapText="1"/>
    </xf>
    <xf numFmtId="0" fontId="0" fillId="0" borderId="0" xfId="0" applyFont="1" applyFill="1" applyBorder="1" applyAlignment="1">
      <alignment/>
    </xf>
    <xf numFmtId="164" fontId="3" fillId="0" borderId="11" xfId="0" applyNumberFormat="1" applyFont="1" applyBorder="1" applyAlignment="1">
      <alignment vertical="center" wrapText="1"/>
    </xf>
    <xf numFmtId="164" fontId="3" fillId="0" borderId="14" xfId="0" applyNumberFormat="1" applyFont="1" applyBorder="1" applyAlignment="1">
      <alignment horizontal="right" vertical="center" wrapText="1"/>
    </xf>
    <xf numFmtId="164" fontId="3" fillId="0" borderId="11" xfId="0" applyNumberFormat="1" applyFont="1" applyBorder="1" applyAlignment="1">
      <alignment horizontal="right" vertical="center" wrapText="1"/>
    </xf>
    <xf numFmtId="164" fontId="3" fillId="0" borderId="0" xfId="0" applyNumberFormat="1" applyFont="1" applyFill="1" applyBorder="1" applyAlignment="1">
      <alignment/>
    </xf>
    <xf numFmtId="172" fontId="0" fillId="0" borderId="0" xfId="42" applyNumberFormat="1" applyFont="1" applyFill="1" applyBorder="1" applyAlignment="1">
      <alignment/>
    </xf>
    <xf numFmtId="0" fontId="0" fillId="0" borderId="0" xfId="0" applyAlignment="1">
      <alignment horizontal="left"/>
    </xf>
    <xf numFmtId="10" fontId="6" fillId="0" borderId="0" xfId="61" applyNumberFormat="1" applyFont="1" applyBorder="1" applyAlignment="1">
      <alignment horizontal="right" vertical="center"/>
    </xf>
    <xf numFmtId="164" fontId="0" fillId="0" borderId="14" xfId="0" applyNumberFormat="1" applyFont="1" applyBorder="1" applyAlignment="1">
      <alignment wrapText="1"/>
    </xf>
    <xf numFmtId="164" fontId="0" fillId="20" borderId="14" xfId="0" applyNumberFormat="1" applyFont="1" applyFill="1" applyBorder="1" applyAlignment="1">
      <alignment wrapText="1"/>
    </xf>
    <xf numFmtId="164" fontId="33" fillId="0" borderId="0" xfId="0" applyNumberFormat="1" applyFont="1" applyBorder="1" applyAlignment="1">
      <alignment vertical="center"/>
    </xf>
    <xf numFmtId="164" fontId="6" fillId="0" borderId="0" xfId="0" applyNumberFormat="1" applyFont="1" applyBorder="1" applyAlignment="1">
      <alignment horizontal="left" vertical="center"/>
    </xf>
    <xf numFmtId="164" fontId="0" fillId="0" borderId="0" xfId="0" applyNumberFormat="1" applyBorder="1" applyAlignment="1">
      <alignment vertical="center"/>
    </xf>
    <xf numFmtId="0" fontId="8" fillId="0" borderId="0" xfId="0" applyFont="1" applyBorder="1" applyAlignment="1">
      <alignment horizontal="left" vertical="top" wrapText="1"/>
    </xf>
    <xf numFmtId="164" fontId="0" fillId="0" borderId="0" xfId="0" applyNumberFormat="1" applyBorder="1" applyAlignment="1">
      <alignment/>
    </xf>
    <xf numFmtId="3" fontId="0" fillId="0" borderId="0" xfId="0" applyNumberFormat="1" applyBorder="1" applyAlignment="1">
      <alignment/>
    </xf>
    <xf numFmtId="0" fontId="0" fillId="0" borderId="0" xfId="0" applyBorder="1" applyAlignment="1">
      <alignment/>
    </xf>
    <xf numFmtId="164" fontId="0" fillId="20" borderId="13" xfId="0" applyNumberFormat="1" applyFont="1" applyFill="1" applyBorder="1" applyAlignment="1">
      <alignment horizontal="right" wrapText="1"/>
    </xf>
    <xf numFmtId="164" fontId="35" fillId="0" borderId="0" xfId="0" applyNumberFormat="1" applyFont="1" applyBorder="1" applyAlignment="1">
      <alignment horizontal="left" vertical="center"/>
    </xf>
    <xf numFmtId="0" fontId="6" fillId="0" borderId="0" xfId="0" applyFont="1" applyBorder="1" applyAlignment="1">
      <alignment horizontal="left" vertical="center"/>
    </xf>
    <xf numFmtId="10" fontId="6" fillId="0" borderId="0" xfId="0" applyNumberFormat="1" applyFont="1" applyBorder="1" applyAlignment="1">
      <alignment vertical="center"/>
    </xf>
    <xf numFmtId="164" fontId="1" fillId="0" borderId="0" xfId="0" applyNumberFormat="1" applyFont="1" applyFill="1" applyBorder="1" applyAlignment="1">
      <alignment horizontal="right" vertical="center"/>
    </xf>
    <xf numFmtId="2" fontId="6" fillId="0" borderId="0" xfId="0" applyNumberFormat="1" applyFont="1" applyBorder="1" applyAlignment="1">
      <alignment horizontal="right" vertical="center" indent="3"/>
    </xf>
    <xf numFmtId="164" fontId="6" fillId="0" borderId="0" xfId="0" applyNumberFormat="1" applyFont="1" applyBorder="1" applyAlignment="1">
      <alignment horizontal="left" vertical="center" wrapText="1"/>
    </xf>
    <xf numFmtId="2" fontId="6" fillId="0" borderId="0" xfId="0" applyNumberFormat="1" applyFont="1" applyFill="1" applyBorder="1" applyAlignment="1">
      <alignment horizontal="right" vertical="center" indent="3"/>
    </xf>
    <xf numFmtId="10" fontId="6" fillId="0" borderId="0" xfId="61" applyNumberFormat="1" applyFont="1" applyFill="1" applyBorder="1" applyAlignment="1">
      <alignment horizontal="right" vertical="center" indent="2"/>
    </xf>
    <xf numFmtId="164" fontId="0" fillId="0" borderId="14" xfId="0" applyNumberFormat="1" applyFont="1" applyFill="1" applyBorder="1" applyAlignment="1">
      <alignment wrapText="1"/>
    </xf>
    <xf numFmtId="164" fontId="0" fillId="0" borderId="13" xfId="0" applyNumberFormat="1" applyFont="1" applyFill="1" applyBorder="1" applyAlignment="1">
      <alignment horizontal="right" wrapText="1"/>
    </xf>
    <xf numFmtId="164" fontId="3" fillId="0" borderId="11" xfId="0" applyNumberFormat="1" applyFont="1" applyFill="1" applyBorder="1" applyAlignment="1">
      <alignment horizontal="right" vertical="center" wrapText="1"/>
    </xf>
    <xf numFmtId="164" fontId="3" fillId="0" borderId="45" xfId="0" applyNumberFormat="1" applyFont="1" applyFill="1" applyBorder="1" applyAlignment="1">
      <alignment/>
    </xf>
    <xf numFmtId="164" fontId="34" fillId="0" borderId="13" xfId="0" applyNumberFormat="1" applyFont="1" applyFill="1" applyBorder="1" applyAlignment="1">
      <alignment horizontal="right" wrapText="1"/>
    </xf>
    <xf numFmtId="0" fontId="0" fillId="0" borderId="13" xfId="0" applyFont="1" applyFill="1" applyBorder="1" applyAlignment="1">
      <alignment/>
    </xf>
    <xf numFmtId="164" fontId="0" fillId="0" borderId="11" xfId="0" applyNumberFormat="1" applyFont="1" applyFill="1" applyBorder="1" applyAlignment="1">
      <alignment/>
    </xf>
    <xf numFmtId="2" fontId="6" fillId="0" borderId="0" xfId="0" applyNumberFormat="1" applyFont="1" applyFill="1" applyBorder="1" applyAlignment="1">
      <alignment vertical="center"/>
    </xf>
    <xf numFmtId="0" fontId="0" fillId="0" borderId="44" xfId="0" applyFill="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164" fontId="3" fillId="0" borderId="13" xfId="0" applyNumberFormat="1" applyFont="1" applyFill="1" applyBorder="1" applyAlignment="1">
      <alignment horizontal="right" wrapText="1"/>
    </xf>
    <xf numFmtId="0" fontId="0" fillId="0" borderId="0" xfId="0" applyFont="1" applyAlignment="1">
      <alignment/>
    </xf>
    <xf numFmtId="164" fontId="0" fillId="0" borderId="18" xfId="0" applyNumberFormat="1" applyFont="1" applyFill="1" applyBorder="1" applyAlignment="1">
      <alignment wrapText="1"/>
    </xf>
    <xf numFmtId="164" fontId="3" fillId="0" borderId="18" xfId="0" applyNumberFormat="1" applyFont="1" applyFill="1" applyBorder="1" applyAlignment="1">
      <alignment wrapText="1"/>
    </xf>
    <xf numFmtId="164" fontId="0" fillId="20" borderId="18" xfId="0" applyNumberFormat="1" applyFont="1" applyFill="1" applyBorder="1" applyAlignment="1">
      <alignment wrapText="1"/>
    </xf>
    <xf numFmtId="164" fontId="0" fillId="20" borderId="18" xfId="0" applyNumberFormat="1" applyFont="1" applyFill="1" applyBorder="1" applyAlignment="1">
      <alignment/>
    </xf>
    <xf numFmtId="164" fontId="0" fillId="0" borderId="18" xfId="0" applyNumberFormat="1" applyFont="1" applyBorder="1" applyAlignment="1">
      <alignment wrapText="1"/>
    </xf>
    <xf numFmtId="164" fontId="3" fillId="0" borderId="12" xfId="0" applyNumberFormat="1" applyFont="1" applyFill="1" applyBorder="1" applyAlignment="1">
      <alignment/>
    </xf>
    <xf numFmtId="0" fontId="0" fillId="20" borderId="46" xfId="0" applyFont="1" applyFill="1" applyBorder="1" applyAlignment="1">
      <alignment horizontal="right"/>
    </xf>
    <xf numFmtId="164" fontId="3" fillId="0" borderId="11" xfId="0" applyNumberFormat="1" applyFont="1" applyBorder="1" applyAlignment="1">
      <alignment wrapText="1"/>
    </xf>
    <xf numFmtId="0" fontId="0" fillId="20" borderId="47" xfId="0" applyFont="1" applyFill="1" applyBorder="1" applyAlignment="1">
      <alignment wrapText="1"/>
    </xf>
    <xf numFmtId="164" fontId="0" fillId="20" borderId="35" xfId="0" applyNumberFormat="1" applyFont="1" applyFill="1" applyBorder="1" applyAlignment="1">
      <alignment wrapText="1"/>
    </xf>
    <xf numFmtId="164" fontId="0" fillId="20" borderId="25" xfId="0" applyNumberFormat="1" applyFont="1" applyFill="1" applyBorder="1" applyAlignment="1">
      <alignment wrapText="1"/>
    </xf>
    <xf numFmtId="164" fontId="3" fillId="0" borderId="12" xfId="0" applyNumberFormat="1" applyFont="1" applyFill="1" applyBorder="1" applyAlignment="1">
      <alignment wrapText="1"/>
    </xf>
    <xf numFmtId="0" fontId="0" fillId="0" borderId="33" xfId="0" applyFont="1" applyBorder="1" applyAlignment="1">
      <alignment/>
    </xf>
    <xf numFmtId="0" fontId="0" fillId="20" borderId="33" xfId="0" applyFont="1" applyFill="1" applyBorder="1" applyAlignment="1">
      <alignment/>
    </xf>
    <xf numFmtId="0" fontId="0" fillId="0" borderId="33" xfId="0" applyFont="1" applyBorder="1" applyAlignment="1">
      <alignment wrapText="1"/>
    </xf>
    <xf numFmtId="164" fontId="3" fillId="24" borderId="20" xfId="0" applyNumberFormat="1" applyFont="1" applyFill="1" applyBorder="1" applyAlignment="1">
      <alignment/>
    </xf>
    <xf numFmtId="164" fontId="3" fillId="24" borderId="0" xfId="0" applyNumberFormat="1" applyFont="1" applyFill="1" applyBorder="1" applyAlignment="1">
      <alignment horizontal="right" vertical="center"/>
    </xf>
    <xf numFmtId="164" fontId="3" fillId="24" borderId="12" xfId="0" applyNumberFormat="1" applyFont="1" applyFill="1" applyBorder="1" applyAlignment="1">
      <alignment horizontal="right"/>
    </xf>
    <xf numFmtId="164" fontId="3" fillId="0" borderId="0" xfId="0" applyNumberFormat="1" applyFont="1" applyFill="1" applyBorder="1" applyAlignment="1">
      <alignment wrapText="1"/>
    </xf>
    <xf numFmtId="164" fontId="3" fillId="0" borderId="0" xfId="0" applyNumberFormat="1" applyFont="1" applyFill="1" applyBorder="1" applyAlignment="1">
      <alignment horizontal="right" wrapText="1"/>
    </xf>
    <xf numFmtId="10" fontId="6" fillId="0" borderId="0" xfId="61" applyNumberFormat="1" applyFont="1" applyFill="1" applyBorder="1" applyAlignment="1">
      <alignment vertical="center"/>
    </xf>
    <xf numFmtId="164" fontId="0" fillId="0" borderId="0" xfId="0" applyNumberFormat="1" applyFont="1" applyFill="1" applyBorder="1" applyAlignment="1">
      <alignment horizontal="left" vertical="center"/>
    </xf>
    <xf numFmtId="0" fontId="0" fillId="0" borderId="16" xfId="0" applyFont="1" applyFill="1" applyBorder="1" applyAlignment="1">
      <alignment horizontal="center"/>
    </xf>
    <xf numFmtId="0" fontId="3" fillId="0" borderId="0" xfId="0" applyFont="1" applyAlignment="1">
      <alignment wrapText="1"/>
    </xf>
    <xf numFmtId="0" fontId="0" fillId="0" borderId="0" xfId="0" applyFont="1" applyBorder="1" applyAlignment="1">
      <alignment horizontal="left"/>
    </xf>
    <xf numFmtId="164" fontId="0" fillId="0" borderId="0" xfId="0" applyNumberFormat="1" applyFont="1" applyBorder="1" applyAlignment="1">
      <alignment horizontal="left"/>
    </xf>
    <xf numFmtId="0" fontId="0" fillId="20" borderId="33" xfId="0" applyFont="1" applyFill="1" applyBorder="1" applyAlignment="1">
      <alignment wrapText="1"/>
    </xf>
    <xf numFmtId="0" fontId="0" fillId="0" borderId="41" xfId="0" applyBorder="1" applyAlignment="1">
      <alignment/>
    </xf>
    <xf numFmtId="0" fontId="0" fillId="0" borderId="25" xfId="0" applyBorder="1" applyAlignment="1">
      <alignment horizontal="center"/>
    </xf>
    <xf numFmtId="164" fontId="0" fillId="0" borderId="0" xfId="0" applyNumberFormat="1" applyBorder="1" applyAlignment="1">
      <alignment/>
    </xf>
    <xf numFmtId="0" fontId="3" fillId="0" borderId="0" xfId="0" applyFont="1" applyBorder="1" applyAlignment="1">
      <alignment horizontal="right"/>
    </xf>
    <xf numFmtId="0" fontId="3" fillId="0" borderId="0" xfId="0" applyFont="1" applyBorder="1" applyAlignment="1">
      <alignment/>
    </xf>
    <xf numFmtId="0" fontId="0" fillId="0" borderId="41" xfId="0" applyFont="1" applyBorder="1" applyAlignment="1">
      <alignment/>
    </xf>
    <xf numFmtId="0" fontId="0" fillId="0" borderId="41" xfId="0" applyFill="1" applyBorder="1" applyAlignment="1">
      <alignment/>
    </xf>
    <xf numFmtId="10" fontId="1" fillId="0" borderId="48" xfId="61" applyNumberFormat="1" applyFont="1" applyFill="1" applyBorder="1" applyAlignment="1">
      <alignment vertical="center"/>
    </xf>
    <xf numFmtId="3" fontId="3" fillId="0" borderId="0" xfId="0" applyNumberFormat="1" applyFont="1" applyFill="1" applyBorder="1" applyAlignment="1">
      <alignment horizontal="right"/>
    </xf>
    <xf numFmtId="14" fontId="51" fillId="0" borderId="0" xfId="0" applyNumberFormat="1" applyFont="1" applyBorder="1" applyAlignment="1">
      <alignment horizontal="right" vertical="center"/>
    </xf>
    <xf numFmtId="0" fontId="51" fillId="0" borderId="0" xfId="0" applyFont="1" applyBorder="1" applyAlignment="1">
      <alignment vertical="center" wrapText="1"/>
    </xf>
    <xf numFmtId="0" fontId="0" fillId="0" borderId="0" xfId="0" applyFont="1" applyBorder="1" applyAlignment="1">
      <alignment/>
    </xf>
    <xf numFmtId="164" fontId="3" fillId="0" borderId="37" xfId="0" applyNumberFormat="1" applyFont="1" applyFill="1" applyBorder="1" applyAlignment="1">
      <alignment horizontal="right" vertical="center"/>
    </xf>
    <xf numFmtId="0" fontId="52" fillId="0" borderId="0" xfId="0" applyFont="1" applyBorder="1" applyAlignment="1">
      <alignment horizontal="right" vertical="center"/>
    </xf>
    <xf numFmtId="14" fontId="51" fillId="24" borderId="0" xfId="0" applyNumberFormat="1" applyFont="1" applyFill="1" applyBorder="1" applyAlignment="1">
      <alignment horizontal="right" vertical="center" wrapText="1"/>
    </xf>
    <xf numFmtId="0" fontId="0" fillId="0" borderId="49" xfId="0" applyBorder="1" applyAlignment="1">
      <alignment horizontal="right" vertical="center"/>
    </xf>
    <xf numFmtId="0" fontId="0" fillId="0" borderId="49" xfId="0" applyBorder="1" applyAlignment="1">
      <alignment/>
    </xf>
    <xf numFmtId="14" fontId="51" fillId="0" borderId="49" xfId="0" applyNumberFormat="1" applyFont="1" applyBorder="1" applyAlignment="1">
      <alignment horizontal="right" vertical="center"/>
    </xf>
    <xf numFmtId="164" fontId="0" fillId="0" borderId="40" xfId="0" applyNumberFormat="1" applyFont="1" applyBorder="1" applyAlignment="1">
      <alignment horizontal="right"/>
    </xf>
    <xf numFmtId="164" fontId="1" fillId="0" borderId="40" xfId="0" applyNumberFormat="1" applyFont="1" applyFill="1" applyBorder="1" applyAlignment="1">
      <alignment horizontal="right"/>
    </xf>
    <xf numFmtId="164" fontId="1" fillId="0" borderId="37" xfId="0" applyNumberFormat="1" applyFont="1" applyFill="1" applyBorder="1" applyAlignment="1">
      <alignment horizontal="right" wrapText="1"/>
    </xf>
    <xf numFmtId="164" fontId="1" fillId="0" borderId="49" xfId="0" applyNumberFormat="1" applyFont="1" applyFill="1" applyBorder="1" applyAlignment="1">
      <alignment horizontal="right"/>
    </xf>
    <xf numFmtId="10" fontId="1" fillId="0" borderId="43" xfId="61" applyNumberFormat="1" applyFont="1" applyFill="1" applyBorder="1" applyAlignment="1">
      <alignment horizontal="right"/>
    </xf>
    <xf numFmtId="164" fontId="1" fillId="0" borderId="42" xfId="0" applyNumberFormat="1" applyFont="1" applyFill="1" applyBorder="1" applyAlignment="1">
      <alignment horizontal="right" vertical="center"/>
    </xf>
    <xf numFmtId="164" fontId="1" fillId="0" borderId="42" xfId="0" applyNumberFormat="1" applyFont="1" applyBorder="1" applyAlignment="1">
      <alignment horizontal="right"/>
    </xf>
    <xf numFmtId="164" fontId="1" fillId="0" borderId="43" xfId="0" applyNumberFormat="1" applyFont="1" applyBorder="1" applyAlignment="1">
      <alignment horizontal="right"/>
    </xf>
    <xf numFmtId="164" fontId="3" fillId="0" borderId="12" xfId="0" applyNumberFormat="1" applyFont="1" applyBorder="1" applyAlignment="1">
      <alignment horizontal="right" vertical="center" wrapText="1"/>
    </xf>
    <xf numFmtId="164" fontId="3" fillId="0" borderId="14" xfId="0" applyNumberFormat="1" applyFont="1" applyFill="1" applyBorder="1" applyAlignment="1">
      <alignment horizontal="right" wrapText="1"/>
    </xf>
    <xf numFmtId="0" fontId="0" fillId="0" borderId="39" xfId="0" applyFill="1" applyBorder="1" applyAlignment="1">
      <alignment/>
    </xf>
    <xf numFmtId="164" fontId="3" fillId="0" borderId="18" xfId="0" applyNumberFormat="1" applyFont="1" applyFill="1" applyBorder="1" applyAlignment="1">
      <alignment/>
    </xf>
    <xf numFmtId="164" fontId="3" fillId="25" borderId="11" xfId="0" applyNumberFormat="1" applyFont="1" applyFill="1" applyBorder="1" applyAlignment="1">
      <alignment wrapText="1"/>
    </xf>
    <xf numFmtId="164" fontId="3" fillId="25" borderId="14" xfId="0" applyNumberFormat="1" applyFont="1" applyFill="1" applyBorder="1" applyAlignment="1">
      <alignment horizontal="right" wrapText="1"/>
    </xf>
    <xf numFmtId="0" fontId="0" fillId="20" borderId="50" xfId="0" applyFont="1" applyFill="1" applyBorder="1" applyAlignment="1">
      <alignment wrapText="1"/>
    </xf>
    <xf numFmtId="0" fontId="0" fillId="0" borderId="33" xfId="0" applyFont="1" applyBorder="1" applyAlignment="1">
      <alignment horizontal="center" wrapText="1"/>
    </xf>
    <xf numFmtId="0" fontId="0" fillId="0" borderId="33" xfId="0" applyFont="1" applyBorder="1" applyAlignment="1">
      <alignment horizontal="left" wrapText="1"/>
    </xf>
    <xf numFmtId="0" fontId="0" fillId="0" borderId="51" xfId="0" applyFont="1" applyFill="1" applyBorder="1" applyAlignment="1">
      <alignment wrapText="1"/>
    </xf>
    <xf numFmtId="164" fontId="53" fillId="0" borderId="11" xfId="0" applyNumberFormat="1" applyFont="1" applyBorder="1" applyAlignment="1">
      <alignment wrapText="1"/>
    </xf>
    <xf numFmtId="0" fontId="3" fillId="0" borderId="0" xfId="0" applyFont="1" applyAlignment="1">
      <alignment/>
    </xf>
    <xf numFmtId="0" fontId="0" fillId="25" borderId="0" xfId="0" applyFill="1" applyBorder="1" applyAlignment="1">
      <alignment/>
    </xf>
    <xf numFmtId="10" fontId="0" fillId="25" borderId="0" xfId="61" applyNumberFormat="1" applyFont="1" applyFill="1" applyBorder="1" applyAlignment="1">
      <alignment/>
    </xf>
    <xf numFmtId="0" fontId="0" fillId="25" borderId="0" xfId="0" applyFont="1" applyFill="1" applyBorder="1" applyAlignment="1">
      <alignment/>
    </xf>
    <xf numFmtId="0" fontId="0" fillId="25" borderId="0" xfId="0" applyFill="1" applyBorder="1" applyAlignment="1">
      <alignment horizontal="center"/>
    </xf>
    <xf numFmtId="164" fontId="0" fillId="25" borderId="0" xfId="0" applyNumberFormat="1" applyFont="1" applyFill="1" applyBorder="1" applyAlignment="1">
      <alignment horizontal="right"/>
    </xf>
    <xf numFmtId="0" fontId="0" fillId="25" borderId="0" xfId="0" applyFont="1" applyFill="1" applyBorder="1" applyAlignment="1">
      <alignment horizontal="right"/>
    </xf>
    <xf numFmtId="164" fontId="0" fillId="25" borderId="18" xfId="0" applyNumberFormat="1" applyFont="1" applyFill="1" applyBorder="1" applyAlignment="1">
      <alignment horizontal="right"/>
    </xf>
    <xf numFmtId="0" fontId="0" fillId="25" borderId="14" xfId="0" applyFont="1" applyFill="1" applyBorder="1" applyAlignment="1">
      <alignment horizontal="center" vertical="center"/>
    </xf>
    <xf numFmtId="164" fontId="0" fillId="25" borderId="11" xfId="0" applyNumberFormat="1" applyFont="1" applyFill="1" applyBorder="1" applyAlignment="1">
      <alignment vertical="center" wrapText="1"/>
    </xf>
    <xf numFmtId="0" fontId="0" fillId="25" borderId="14" xfId="0" applyFont="1" applyFill="1" applyBorder="1" applyAlignment="1">
      <alignment horizontal="center"/>
    </xf>
    <xf numFmtId="164" fontId="0" fillId="25" borderId="11" xfId="0" applyNumberFormat="1" applyFont="1" applyFill="1" applyBorder="1" applyAlignment="1">
      <alignment wrapText="1"/>
    </xf>
    <xf numFmtId="0" fontId="0" fillId="25" borderId="0" xfId="0" applyFont="1" applyFill="1" applyAlignment="1">
      <alignment/>
    </xf>
    <xf numFmtId="164" fontId="0" fillId="25" borderId="0" xfId="0" applyNumberFormat="1" applyFill="1" applyAlignment="1">
      <alignment/>
    </xf>
    <xf numFmtId="0" fontId="0" fillId="25" borderId="0" xfId="0" applyFill="1" applyAlignment="1">
      <alignment/>
    </xf>
    <xf numFmtId="0" fontId="3" fillId="25" borderId="0" xfId="0" applyFont="1" applyFill="1" applyBorder="1" applyAlignment="1">
      <alignment/>
    </xf>
    <xf numFmtId="0" fontId="36" fillId="25" borderId="0" xfId="0" applyFont="1" applyFill="1" applyBorder="1" applyAlignment="1">
      <alignment horizontal="right"/>
    </xf>
    <xf numFmtId="164" fontId="0" fillId="25" borderId="0" xfId="0" applyNumberFormat="1" applyFill="1" applyBorder="1" applyAlignment="1">
      <alignment horizontal="center"/>
    </xf>
    <xf numFmtId="164" fontId="3" fillId="25" borderId="0" xfId="0" applyNumberFormat="1" applyFont="1" applyFill="1" applyBorder="1" applyAlignment="1">
      <alignment/>
    </xf>
    <xf numFmtId="0" fontId="3" fillId="25" borderId="0" xfId="0" applyFont="1" applyFill="1" applyBorder="1" applyAlignment="1">
      <alignment horizontal="right"/>
    </xf>
    <xf numFmtId="0" fontId="3" fillId="0" borderId="0" xfId="58" applyFont="1">
      <alignment/>
      <protection/>
    </xf>
    <xf numFmtId="0" fontId="54" fillId="0" borderId="0" xfId="0" applyFont="1" applyAlignment="1">
      <alignment horizontal="center"/>
    </xf>
    <xf numFmtId="0" fontId="54" fillId="0" borderId="25" xfId="0" applyFont="1" applyBorder="1" applyAlignment="1">
      <alignment horizontal="center"/>
    </xf>
    <xf numFmtId="164" fontId="54" fillId="25" borderId="0" xfId="0" applyNumberFormat="1" applyFont="1" applyFill="1" applyAlignment="1">
      <alignment/>
    </xf>
    <xf numFmtId="0" fontId="0" fillId="25" borderId="33" xfId="0" applyFont="1" applyFill="1" applyBorder="1" applyAlignment="1">
      <alignment wrapText="1"/>
    </xf>
    <xf numFmtId="164" fontId="3" fillId="0" borderId="20" xfId="0" applyNumberFormat="1" applyFont="1" applyFill="1" applyBorder="1" applyAlignment="1">
      <alignment horizontal="right"/>
    </xf>
    <xf numFmtId="164" fontId="3" fillId="0" borderId="30" xfId="0" applyNumberFormat="1" applyFont="1" applyFill="1" applyBorder="1" applyAlignment="1">
      <alignment horizontal="right"/>
    </xf>
    <xf numFmtId="0" fontId="37" fillId="25" borderId="0" xfId="0" applyFont="1" applyFill="1" applyBorder="1" applyAlignment="1">
      <alignment/>
    </xf>
    <xf numFmtId="0" fontId="0" fillId="0" borderId="0" xfId="0" applyFont="1" applyFill="1" applyAlignment="1">
      <alignment/>
    </xf>
    <xf numFmtId="0" fontId="3" fillId="25" borderId="15" xfId="0" applyFont="1" applyFill="1" applyBorder="1" applyAlignment="1">
      <alignment horizontal="left"/>
    </xf>
    <xf numFmtId="0" fontId="0" fillId="0" borderId="0" xfId="0" applyFont="1" applyAlignment="1">
      <alignment/>
    </xf>
    <xf numFmtId="0" fontId="0" fillId="0" borderId="0" xfId="0" applyAlignment="1">
      <alignment wrapText="1"/>
    </xf>
    <xf numFmtId="164" fontId="0" fillId="0" borderId="25" xfId="0" applyNumberFormat="1" applyBorder="1" applyAlignment="1">
      <alignment horizontal="center"/>
    </xf>
    <xf numFmtId="10" fontId="54" fillId="0" borderId="25" xfId="0" applyNumberFormat="1" applyFont="1" applyBorder="1" applyAlignment="1">
      <alignment horizontal="center"/>
    </xf>
    <xf numFmtId="0" fontId="3" fillId="20" borderId="10" xfId="0" applyFont="1" applyFill="1" applyBorder="1" applyAlignment="1">
      <alignment horizontal="left"/>
    </xf>
    <xf numFmtId="164" fontId="40" fillId="25" borderId="0" xfId="0" applyNumberFormat="1" applyFont="1" applyFill="1" applyBorder="1" applyAlignment="1">
      <alignment horizontal="center"/>
    </xf>
    <xf numFmtId="0" fontId="37" fillId="0" borderId="19" xfId="0" applyFont="1" applyBorder="1" applyAlignment="1">
      <alignment horizontal="right"/>
    </xf>
    <xf numFmtId="6" fontId="37" fillId="0" borderId="21" xfId="0" applyNumberFormat="1" applyFont="1" applyBorder="1" applyAlignment="1">
      <alignment horizontal="right"/>
    </xf>
    <xf numFmtId="0" fontId="3" fillId="0" borderId="52" xfId="0" applyFont="1" applyBorder="1" applyAlignment="1">
      <alignment/>
    </xf>
    <xf numFmtId="6" fontId="3" fillId="0" borderId="0" xfId="0" applyNumberFormat="1" applyFont="1" applyBorder="1" applyAlignment="1">
      <alignment/>
    </xf>
    <xf numFmtId="0" fontId="3" fillId="0" borderId="52" xfId="0" applyFont="1" applyBorder="1" applyAlignment="1">
      <alignment horizontal="right"/>
    </xf>
    <xf numFmtId="6" fontId="0" fillId="0" borderId="0" xfId="0" applyNumberFormat="1" applyFont="1" applyBorder="1" applyAlignment="1">
      <alignment/>
    </xf>
    <xf numFmtId="0" fontId="0" fillId="0" borderId="35" xfId="0" applyFont="1" applyBorder="1" applyAlignment="1">
      <alignment/>
    </xf>
    <xf numFmtId="6" fontId="0" fillId="0" borderId="25" xfId="0" applyNumberFormat="1" applyFont="1" applyBorder="1" applyAlignment="1">
      <alignment/>
    </xf>
    <xf numFmtId="6" fontId="0" fillId="0" borderId="0" xfId="0" applyNumberFormat="1" applyFont="1" applyAlignment="1">
      <alignment/>
    </xf>
    <xf numFmtId="0" fontId="3" fillId="0" borderId="19" xfId="0" applyFont="1" applyBorder="1" applyAlignment="1">
      <alignment horizontal="right"/>
    </xf>
    <xf numFmtId="6" fontId="0" fillId="0" borderId="21" xfId="0" applyNumberFormat="1" applyFont="1" applyBorder="1" applyAlignment="1">
      <alignment/>
    </xf>
    <xf numFmtId="10" fontId="0" fillId="0" borderId="0" xfId="0" applyNumberFormat="1" applyFont="1" applyAlignment="1">
      <alignment/>
    </xf>
    <xf numFmtId="6" fontId="0" fillId="0" borderId="0" xfId="0" applyNumberFormat="1" applyFont="1" applyAlignment="1">
      <alignment/>
    </xf>
    <xf numFmtId="0" fontId="3" fillId="0" borderId="35" xfId="0" applyFont="1" applyBorder="1" applyAlignment="1">
      <alignment horizontal="right"/>
    </xf>
    <xf numFmtId="0" fontId="0" fillId="0" borderId="19" xfId="0" applyFont="1" applyBorder="1" applyAlignment="1">
      <alignment/>
    </xf>
    <xf numFmtId="0" fontId="0" fillId="0" borderId="52" xfId="0" applyFont="1" applyBorder="1" applyAlignment="1">
      <alignment/>
    </xf>
    <xf numFmtId="0" fontId="3" fillId="0" borderId="35" xfId="0" applyFont="1" applyBorder="1" applyAlignment="1">
      <alignment/>
    </xf>
    <xf numFmtId="0" fontId="37" fillId="0" borderId="0" xfId="0" applyFont="1" applyBorder="1" applyAlignment="1">
      <alignment horizontal="right"/>
    </xf>
    <xf numFmtId="6" fontId="37" fillId="0" borderId="0" xfId="0" applyNumberFormat="1" applyFont="1" applyBorder="1" applyAlignment="1">
      <alignment horizontal="right"/>
    </xf>
    <xf numFmtId="10" fontId="0" fillId="0" borderId="0" xfId="0" applyNumberFormat="1" applyFont="1" applyBorder="1" applyAlignment="1">
      <alignment horizontal="left"/>
    </xf>
    <xf numFmtId="10" fontId="0" fillId="0" borderId="0" xfId="0" applyNumberFormat="1" applyFont="1" applyBorder="1" applyAlignment="1">
      <alignment horizontal="left"/>
    </xf>
    <xf numFmtId="6" fontId="0" fillId="25" borderId="0" xfId="0" applyNumberFormat="1" applyFont="1" applyFill="1" applyBorder="1" applyAlignment="1">
      <alignment/>
    </xf>
    <xf numFmtId="164" fontId="37" fillId="0" borderId="0" xfId="0" applyNumberFormat="1" applyFont="1" applyFill="1" applyBorder="1" applyAlignment="1">
      <alignment horizontal="right"/>
    </xf>
    <xf numFmtId="165" fontId="0" fillId="0" borderId="0" xfId="0" applyNumberFormat="1" applyBorder="1" applyAlignment="1">
      <alignment/>
    </xf>
    <xf numFmtId="0" fontId="6" fillId="0" borderId="48" xfId="0" applyFont="1" applyBorder="1" applyAlignment="1">
      <alignment horizontal="right" vertical="center"/>
    </xf>
    <xf numFmtId="164" fontId="0" fillId="0" borderId="49" xfId="0" applyNumberFormat="1" applyFont="1" applyBorder="1" applyAlignment="1">
      <alignment horizontal="right"/>
    </xf>
    <xf numFmtId="0" fontId="42" fillId="0" borderId="0" xfId="0" applyFont="1" applyAlignment="1">
      <alignment/>
    </xf>
    <xf numFmtId="0" fontId="0" fillId="0" borderId="10" xfId="0" applyFont="1" applyBorder="1" applyAlignment="1">
      <alignment horizontal="left" vertical="center"/>
    </xf>
    <xf numFmtId="164" fontId="0" fillId="0" borderId="14" xfId="0" applyNumberFormat="1" applyFont="1" applyFill="1" applyBorder="1" applyAlignment="1">
      <alignment vertical="center" wrapText="1"/>
    </xf>
    <xf numFmtId="164" fontId="0" fillId="0" borderId="13" xfId="0" applyNumberFormat="1" applyFont="1" applyFill="1" applyBorder="1" applyAlignment="1">
      <alignment horizontal="right" vertical="center" wrapText="1"/>
    </xf>
    <xf numFmtId="164" fontId="0" fillId="25" borderId="12" xfId="0" applyNumberFormat="1" applyFont="1" applyFill="1" applyBorder="1" applyAlignment="1">
      <alignment horizontal="right" vertical="center" wrapText="1"/>
    </xf>
    <xf numFmtId="0" fontId="0" fillId="25" borderId="11" xfId="0" applyFont="1" applyFill="1" applyBorder="1" applyAlignment="1">
      <alignment horizontal="center" vertical="center"/>
    </xf>
    <xf numFmtId="164" fontId="0" fillId="25" borderId="18" xfId="0" applyNumberFormat="1" applyFont="1" applyFill="1" applyBorder="1" applyAlignment="1">
      <alignment vertical="center" wrapText="1"/>
    </xf>
    <xf numFmtId="164" fontId="0" fillId="25" borderId="13" xfId="0" applyNumberFormat="1" applyFont="1" applyFill="1" applyBorder="1" applyAlignment="1">
      <alignment horizontal="right" vertical="center" wrapText="1"/>
    </xf>
    <xf numFmtId="0" fontId="0" fillId="25" borderId="0" xfId="0" applyFont="1" applyFill="1" applyAlignment="1">
      <alignment vertical="center"/>
    </xf>
    <xf numFmtId="0" fontId="0" fillId="25" borderId="33" xfId="0" applyFont="1" applyFill="1" applyBorder="1" applyAlignment="1">
      <alignment vertical="center" wrapText="1"/>
    </xf>
    <xf numFmtId="0" fontId="0" fillId="0" borderId="10" xfId="0" applyFont="1" applyBorder="1" applyAlignment="1">
      <alignment vertical="center" wrapText="1"/>
    </xf>
    <xf numFmtId="164" fontId="0" fillId="0" borderId="26" xfId="0" applyNumberFormat="1" applyFont="1" applyFill="1" applyBorder="1" applyAlignment="1">
      <alignment vertical="center" wrapText="1"/>
    </xf>
    <xf numFmtId="164" fontId="0" fillId="0" borderId="26" xfId="0" applyNumberFormat="1" applyFont="1" applyBorder="1" applyAlignment="1">
      <alignment vertical="center" wrapText="1"/>
    </xf>
    <xf numFmtId="164" fontId="0" fillId="25" borderId="24" xfId="0" applyNumberFormat="1" applyFont="1" applyFill="1" applyBorder="1" applyAlignment="1">
      <alignment horizontal="right" vertical="center" wrapText="1"/>
    </xf>
    <xf numFmtId="0" fontId="0" fillId="25" borderId="11" xfId="0" applyFont="1" applyFill="1" applyBorder="1" applyAlignment="1">
      <alignment horizontal="center" vertical="center" wrapText="1"/>
    </xf>
    <xf numFmtId="164" fontId="0" fillId="26" borderId="14" xfId="0" applyNumberFormat="1" applyFont="1" applyFill="1" applyBorder="1" applyAlignment="1">
      <alignment horizontal="right" vertical="center" wrapText="1"/>
    </xf>
    <xf numFmtId="0" fontId="0" fillId="0" borderId="11" xfId="0" applyFont="1" applyBorder="1" applyAlignment="1">
      <alignment horizontal="center" vertical="center"/>
    </xf>
    <xf numFmtId="164" fontId="0" fillId="26" borderId="11" xfId="0" applyNumberFormat="1" applyFont="1" applyFill="1" applyBorder="1" applyAlignment="1">
      <alignment vertical="center" wrapText="1"/>
    </xf>
    <xf numFmtId="164" fontId="0" fillId="0" borderId="18" xfId="0" applyNumberFormat="1" applyFont="1" applyFill="1" applyBorder="1" applyAlignment="1">
      <alignment vertical="center" wrapText="1"/>
    </xf>
    <xf numFmtId="0" fontId="0" fillId="26" borderId="33" xfId="0" applyFont="1" applyFill="1" applyBorder="1" applyAlignment="1">
      <alignment vertical="center" wrapText="1"/>
    </xf>
    <xf numFmtId="0" fontId="3" fillId="0" borderId="10" xfId="0" applyFont="1" applyBorder="1" applyAlignment="1">
      <alignment vertical="center" wrapText="1"/>
    </xf>
    <xf numFmtId="164" fontId="3" fillId="0" borderId="11" xfId="0" applyNumberFormat="1" applyFont="1" applyBorder="1" applyAlignment="1">
      <alignment vertical="center"/>
    </xf>
    <xf numFmtId="164" fontId="3" fillId="0" borderId="14" xfId="0" applyNumberFormat="1" applyFont="1" applyBorder="1" applyAlignment="1">
      <alignment horizontal="right" vertical="center"/>
    </xf>
    <xf numFmtId="164" fontId="3" fillId="0" borderId="13" xfId="0" applyNumberFormat="1" applyFont="1" applyFill="1" applyBorder="1" applyAlignment="1">
      <alignment vertical="center"/>
    </xf>
    <xf numFmtId="164" fontId="3" fillId="0" borderId="22" xfId="0" applyNumberFormat="1" applyFont="1" applyFill="1" applyBorder="1" applyAlignment="1">
      <alignment horizontal="right" vertical="center"/>
    </xf>
    <xf numFmtId="164" fontId="3" fillId="25" borderId="12" xfId="0" applyNumberFormat="1" applyFont="1" applyFill="1" applyBorder="1" applyAlignment="1">
      <alignment horizontal="right" vertical="center"/>
    </xf>
    <xf numFmtId="0" fontId="0" fillId="0" borderId="11" xfId="0" applyFont="1" applyFill="1" applyBorder="1" applyAlignment="1">
      <alignment horizontal="center" vertical="center" wrapText="1"/>
    </xf>
    <xf numFmtId="164" fontId="3" fillId="0" borderId="18" xfId="0" applyNumberFormat="1" applyFont="1" applyFill="1" applyBorder="1" applyAlignment="1">
      <alignment vertical="center" wrapText="1"/>
    </xf>
    <xf numFmtId="164" fontId="4" fillId="20" borderId="11" xfId="0" applyNumberFormat="1" applyFont="1" applyFill="1" applyBorder="1" applyAlignment="1">
      <alignment vertical="center"/>
    </xf>
    <xf numFmtId="164" fontId="0" fillId="20" borderId="13" xfId="0" applyNumberFormat="1" applyFont="1" applyFill="1" applyBorder="1" applyAlignment="1">
      <alignment horizontal="right" vertical="center" wrapText="1"/>
    </xf>
    <xf numFmtId="164" fontId="4" fillId="0" borderId="22" xfId="0" applyNumberFormat="1" applyFont="1" applyFill="1" applyBorder="1" applyAlignment="1">
      <alignment horizontal="right" vertical="center"/>
    </xf>
    <xf numFmtId="164" fontId="4" fillId="20" borderId="12" xfId="0" applyNumberFormat="1" applyFont="1" applyFill="1" applyBorder="1" applyAlignment="1">
      <alignment horizontal="right" vertical="center"/>
    </xf>
    <xf numFmtId="164" fontId="4" fillId="20" borderId="11" xfId="0" applyNumberFormat="1" applyFont="1" applyFill="1" applyBorder="1" applyAlignment="1">
      <alignment horizontal="right" vertical="center"/>
    </xf>
    <xf numFmtId="164" fontId="0" fillId="0" borderId="18" xfId="0" applyNumberFormat="1" applyFont="1" applyBorder="1" applyAlignment="1">
      <alignment vertical="center" wrapText="1"/>
    </xf>
    <xf numFmtId="0" fontId="1" fillId="0" borderId="10" xfId="0" applyFont="1" applyBorder="1" applyAlignment="1">
      <alignment horizontal="left" vertical="center"/>
    </xf>
    <xf numFmtId="164" fontId="3" fillId="0" borderId="14" xfId="0" applyNumberFormat="1" applyFont="1" applyFill="1" applyBorder="1" applyAlignment="1">
      <alignment vertical="center"/>
    </xf>
    <xf numFmtId="164" fontId="3" fillId="0" borderId="14" xfId="0" applyNumberFormat="1" applyFont="1" applyFill="1" applyBorder="1" applyAlignment="1">
      <alignment horizontal="right" vertical="center"/>
    </xf>
    <xf numFmtId="164" fontId="3" fillId="0" borderId="45" xfId="0" applyNumberFormat="1" applyFont="1" applyFill="1" applyBorder="1" applyAlignment="1">
      <alignment vertical="center"/>
    </xf>
    <xf numFmtId="0" fontId="1" fillId="20" borderId="14" xfId="0" applyFont="1" applyFill="1" applyBorder="1" applyAlignment="1">
      <alignment horizontal="left" vertical="center"/>
    </xf>
    <xf numFmtId="164" fontId="3" fillId="0" borderId="11" xfId="0" applyNumberFormat="1" applyFont="1" applyFill="1" applyBorder="1" applyAlignment="1">
      <alignment vertical="center"/>
    </xf>
    <xf numFmtId="0" fontId="0" fillId="25" borderId="32" xfId="0" applyFont="1" applyFill="1" applyBorder="1" applyAlignment="1">
      <alignment vertical="center" wrapText="1"/>
    </xf>
    <xf numFmtId="0" fontId="0" fillId="25" borderId="0" xfId="0" applyFill="1" applyAlignment="1">
      <alignment vertical="top" wrapText="1"/>
    </xf>
    <xf numFmtId="0" fontId="0" fillId="25" borderId="0" xfId="0" applyFont="1" applyFill="1" applyAlignment="1">
      <alignment horizontal="center" wrapText="1"/>
    </xf>
    <xf numFmtId="0" fontId="0" fillId="25" borderId="0" xfId="0" applyFont="1" applyFill="1" applyAlignment="1">
      <alignment horizontal="center" vertical="center" wrapText="1"/>
    </xf>
    <xf numFmtId="0" fontId="0" fillId="27" borderId="33" xfId="0" applyFont="1" applyFill="1" applyBorder="1" applyAlignment="1">
      <alignment horizontal="center" vertical="center" wrapText="1"/>
    </xf>
    <xf numFmtId="164" fontId="0" fillId="27" borderId="11" xfId="0" applyNumberFormat="1" applyFont="1" applyFill="1" applyBorder="1" applyAlignment="1">
      <alignment wrapText="1"/>
    </xf>
    <xf numFmtId="164" fontId="3" fillId="28" borderId="11" xfId="0" applyNumberFormat="1" applyFont="1" applyFill="1" applyBorder="1" applyAlignment="1">
      <alignment/>
    </xf>
    <xf numFmtId="164" fontId="3" fillId="28" borderId="53" xfId="0" applyNumberFormat="1" applyFont="1" applyFill="1" applyBorder="1" applyAlignment="1">
      <alignment horizontal="right"/>
    </xf>
    <xf numFmtId="0" fontId="0" fillId="28" borderId="32" xfId="0" applyFont="1" applyFill="1" applyBorder="1" applyAlignment="1">
      <alignment/>
    </xf>
    <xf numFmtId="164" fontId="1" fillId="0" borderId="34" xfId="0" applyNumberFormat="1" applyFont="1" applyBorder="1" applyAlignment="1">
      <alignment horizontal="right"/>
    </xf>
    <xf numFmtId="164" fontId="1" fillId="0" borderId="34" xfId="0" applyNumberFormat="1" applyFont="1" applyFill="1" applyBorder="1" applyAlignment="1">
      <alignment horizontal="right" wrapText="1"/>
    </xf>
    <xf numFmtId="164" fontId="1" fillId="0" borderId="34" xfId="0" applyNumberFormat="1" applyFont="1" applyFill="1" applyBorder="1" applyAlignment="1">
      <alignment horizontal="right"/>
    </xf>
    <xf numFmtId="164" fontId="0" fillId="29" borderId="14" xfId="0" applyNumberFormat="1" applyFont="1" applyFill="1" applyBorder="1" applyAlignment="1">
      <alignment horizontal="right"/>
    </xf>
    <xf numFmtId="164" fontId="0" fillId="29" borderId="11" xfId="0" applyNumberFormat="1" applyFont="1" applyFill="1" applyBorder="1" applyAlignment="1">
      <alignment wrapText="1"/>
    </xf>
    <xf numFmtId="0" fontId="0" fillId="29" borderId="33" xfId="0" applyFont="1" applyFill="1" applyBorder="1" applyAlignment="1">
      <alignment wrapText="1"/>
    </xf>
    <xf numFmtId="164" fontId="3" fillId="24" borderId="14" xfId="0" applyNumberFormat="1" applyFont="1" applyFill="1" applyBorder="1" applyAlignment="1">
      <alignment vertical="center"/>
    </xf>
    <xf numFmtId="164" fontId="0" fillId="30" borderId="14" xfId="0" applyNumberFormat="1" applyFont="1" applyFill="1" applyBorder="1" applyAlignment="1">
      <alignment horizontal="right"/>
    </xf>
    <xf numFmtId="164" fontId="0" fillId="30" borderId="11" xfId="0" applyNumberFormat="1" applyFont="1" applyFill="1" applyBorder="1" applyAlignment="1">
      <alignment/>
    </xf>
    <xf numFmtId="164" fontId="0" fillId="30" borderId="11" xfId="0" applyNumberFormat="1" applyFont="1" applyFill="1" applyBorder="1" applyAlignment="1">
      <alignment wrapText="1"/>
    </xf>
    <xf numFmtId="0" fontId="0" fillId="30" borderId="33" xfId="0" applyFont="1" applyFill="1" applyBorder="1" applyAlignment="1">
      <alignment wrapText="1"/>
    </xf>
    <xf numFmtId="0" fontId="37" fillId="0" borderId="0" xfId="0" applyFont="1" applyBorder="1" applyAlignment="1">
      <alignment horizontal="center"/>
    </xf>
    <xf numFmtId="164" fontId="3" fillId="0" borderId="0" xfId="0" applyNumberFormat="1" applyFont="1" applyBorder="1" applyAlignment="1">
      <alignment horizontal="center"/>
    </xf>
    <xf numFmtId="164" fontId="40" fillId="0" borderId="0" xfId="0" applyNumberFormat="1" applyFont="1" applyFill="1" applyBorder="1" applyAlignment="1">
      <alignment horizontal="center"/>
    </xf>
    <xf numFmtId="164" fontId="0" fillId="0" borderId="0" xfId="0" applyNumberFormat="1" applyFont="1" applyBorder="1" applyAlignment="1">
      <alignment horizontal="center"/>
    </xf>
    <xf numFmtId="164" fontId="0" fillId="0" borderId="25" xfId="0" applyNumberFormat="1" applyFont="1" applyBorder="1" applyAlignment="1">
      <alignment horizontal="center"/>
    </xf>
    <xf numFmtId="164" fontId="54" fillId="0" borderId="0" xfId="0" applyNumberFormat="1" applyFont="1" applyBorder="1" applyAlignment="1">
      <alignment horizontal="center"/>
    </xf>
    <xf numFmtId="0" fontId="54" fillId="0" borderId="0" xfId="0" applyFont="1" applyBorder="1" applyAlignment="1">
      <alignment horizontal="center"/>
    </xf>
    <xf numFmtId="0" fontId="0" fillId="0" borderId="54" xfId="0" applyFont="1" applyBorder="1" applyAlignment="1">
      <alignment horizontal="center"/>
    </xf>
    <xf numFmtId="10" fontId="40" fillId="0" borderId="54" xfId="0" applyNumberFormat="1" applyFont="1" applyFill="1" applyBorder="1" applyAlignment="1">
      <alignment horizontal="center"/>
    </xf>
    <xf numFmtId="10" fontId="39" fillId="0" borderId="0" xfId="0" applyNumberFormat="1" applyFont="1" applyFill="1" applyBorder="1" applyAlignment="1">
      <alignment horizontal="center"/>
    </xf>
    <xf numFmtId="0" fontId="39" fillId="0" borderId="54" xfId="0" applyFont="1" applyBorder="1" applyAlignment="1">
      <alignment/>
    </xf>
    <xf numFmtId="0" fontId="0" fillId="0" borderId="52" xfId="0" applyFont="1" applyBorder="1" applyAlignment="1">
      <alignment/>
    </xf>
    <xf numFmtId="0" fontId="54" fillId="0" borderId="0" xfId="0" applyFont="1" applyBorder="1" applyAlignment="1">
      <alignment/>
    </xf>
    <xf numFmtId="0" fontId="0" fillId="0" borderId="54" xfId="0" applyBorder="1" applyAlignment="1">
      <alignment/>
    </xf>
    <xf numFmtId="0" fontId="54" fillId="0" borderId="54" xfId="0" applyFont="1" applyFill="1" applyBorder="1" applyAlignment="1">
      <alignment horizontal="center"/>
    </xf>
    <xf numFmtId="0" fontId="54" fillId="0" borderId="52" xfId="0" applyFont="1" applyBorder="1" applyAlignment="1">
      <alignment horizontal="right"/>
    </xf>
    <xf numFmtId="164" fontId="55" fillId="0" borderId="0" xfId="0" applyNumberFormat="1" applyFont="1" applyBorder="1" applyAlignment="1">
      <alignment horizontal="center"/>
    </xf>
    <xf numFmtId="10" fontId="55" fillId="0" borderId="0" xfId="0" applyNumberFormat="1" applyFont="1" applyBorder="1" applyAlignment="1">
      <alignment horizontal="center"/>
    </xf>
    <xf numFmtId="164" fontId="54" fillId="0" borderId="54" xfId="0" applyNumberFormat="1" applyFont="1" applyFill="1" applyBorder="1" applyAlignment="1">
      <alignment horizontal="center"/>
    </xf>
    <xf numFmtId="164" fontId="40" fillId="0" borderId="0" xfId="58" applyNumberFormat="1" applyFont="1" applyFill="1" applyBorder="1" applyAlignment="1">
      <alignment horizontal="center"/>
      <protection/>
    </xf>
    <xf numFmtId="164" fontId="39" fillId="0" borderId="54" xfId="58" applyNumberFormat="1" applyFont="1" applyFill="1" applyBorder="1" applyAlignment="1">
      <alignment horizontal="center"/>
      <protection/>
    </xf>
    <xf numFmtId="164" fontId="3" fillId="0" borderId="52" xfId="58" applyNumberFormat="1" applyFont="1" applyFill="1" applyBorder="1" applyAlignment="1">
      <alignment horizontal="right"/>
      <protection/>
    </xf>
    <xf numFmtId="0" fontId="54" fillId="0" borderId="0" xfId="0" applyFont="1" applyBorder="1" applyAlignment="1">
      <alignment horizontal="right"/>
    </xf>
    <xf numFmtId="164" fontId="54" fillId="0" borderId="0" xfId="0" applyNumberFormat="1" applyFont="1" applyBorder="1" applyAlignment="1">
      <alignment/>
    </xf>
    <xf numFmtId="164" fontId="54" fillId="0" borderId="52" xfId="0" applyNumberFormat="1" applyFont="1" applyBorder="1" applyAlignment="1">
      <alignment horizontal="center"/>
    </xf>
    <xf numFmtId="0" fontId="39" fillId="0" borderId="52" xfId="58" applyFont="1" applyBorder="1" applyAlignment="1">
      <alignment horizontal="right"/>
      <protection/>
    </xf>
    <xf numFmtId="164" fontId="40" fillId="25" borderId="0" xfId="58" applyNumberFormat="1" applyFont="1" applyFill="1" applyBorder="1" applyAlignment="1">
      <alignment horizontal="center"/>
      <protection/>
    </xf>
    <xf numFmtId="10" fontId="40" fillId="0" borderId="0" xfId="0" applyNumberFormat="1" applyFont="1" applyBorder="1" applyAlignment="1">
      <alignment horizontal="center"/>
    </xf>
    <xf numFmtId="0" fontId="3" fillId="0" borderId="52" xfId="58" applyFont="1" applyBorder="1">
      <alignment/>
      <protection/>
    </xf>
    <xf numFmtId="0" fontId="54" fillId="0" borderId="35" xfId="0" applyFont="1" applyBorder="1" applyAlignment="1">
      <alignment horizontal="center"/>
    </xf>
    <xf numFmtId="0" fontId="54" fillId="0" borderId="24" xfId="0" applyFont="1" applyFill="1" applyBorder="1" applyAlignment="1">
      <alignment horizontal="center"/>
    </xf>
    <xf numFmtId="164" fontId="0" fillId="0" borderId="24" xfId="0" applyNumberFormat="1" applyFill="1" applyBorder="1" applyAlignment="1">
      <alignment horizontal="center"/>
    </xf>
    <xf numFmtId="164" fontId="54" fillId="0" borderId="35" xfId="0" applyNumberFormat="1" applyFont="1" applyBorder="1" applyAlignment="1">
      <alignment horizontal="center"/>
    </xf>
    <xf numFmtId="0" fontId="54" fillId="30" borderId="54" xfId="0" applyFont="1" applyFill="1" applyBorder="1" applyAlignment="1">
      <alignment horizontal="center"/>
    </xf>
    <xf numFmtId="0" fontId="54" fillId="30" borderId="24" xfId="0" applyFont="1" applyFill="1" applyBorder="1" applyAlignment="1">
      <alignment horizontal="center"/>
    </xf>
    <xf numFmtId="0" fontId="0" fillId="30" borderId="24" xfId="0" applyFill="1" applyBorder="1" applyAlignment="1">
      <alignment horizontal="center"/>
    </xf>
    <xf numFmtId="0" fontId="37" fillId="0" borderId="52" xfId="0" applyFont="1" applyBorder="1" applyAlignment="1">
      <alignment horizontal="center"/>
    </xf>
    <xf numFmtId="0" fontId="0" fillId="0" borderId="0" xfId="0" applyBorder="1" applyAlignment="1">
      <alignment horizontal="right"/>
    </xf>
    <xf numFmtId="164" fontId="39" fillId="0" borderId="0" xfId="0" applyNumberFormat="1" applyFont="1" applyBorder="1" applyAlignment="1">
      <alignment horizontal="center"/>
    </xf>
    <xf numFmtId="0" fontId="40" fillId="0" borderId="0" xfId="0" applyFont="1" applyBorder="1" applyAlignment="1">
      <alignment horizontal="right"/>
    </xf>
    <xf numFmtId="164" fontId="40" fillId="0" borderId="0" xfId="0" applyNumberFormat="1" applyFont="1" applyBorder="1" applyAlignment="1">
      <alignment horizontal="center"/>
    </xf>
    <xf numFmtId="164" fontId="40" fillId="25" borderId="0" xfId="42" applyNumberFormat="1" applyFont="1" applyFill="1" applyBorder="1" applyAlignment="1">
      <alignment horizontal="center"/>
    </xf>
    <xf numFmtId="0" fontId="0" fillId="0" borderId="0" xfId="0" applyFont="1" applyBorder="1" applyAlignment="1">
      <alignment horizontal="left"/>
    </xf>
    <xf numFmtId="164" fontId="40" fillId="31" borderId="0" xfId="0" applyNumberFormat="1" applyFont="1" applyFill="1" applyBorder="1" applyAlignment="1">
      <alignment horizontal="center"/>
    </xf>
    <xf numFmtId="0" fontId="39" fillId="0" borderId="0" xfId="0" applyFont="1" applyBorder="1" applyAlignment="1">
      <alignment horizontal="right"/>
    </xf>
    <xf numFmtId="164" fontId="54" fillId="25" borderId="0" xfId="0" applyNumberFormat="1" applyFont="1" applyFill="1" applyBorder="1" applyAlignment="1">
      <alignment horizontal="center"/>
    </xf>
    <xf numFmtId="164" fontId="3" fillId="32" borderId="0" xfId="42" applyNumberFormat="1" applyFont="1" applyFill="1" applyBorder="1" applyAlignment="1">
      <alignment/>
    </xf>
    <xf numFmtId="164" fontId="3" fillId="32" borderId="0" xfId="0" applyNumberFormat="1" applyFont="1" applyFill="1" applyBorder="1" applyAlignment="1">
      <alignment/>
    </xf>
    <xf numFmtId="0" fontId="37" fillId="0" borderId="54" xfId="0" applyFont="1" applyBorder="1" applyAlignment="1">
      <alignment horizontal="center"/>
    </xf>
    <xf numFmtId="0" fontId="0" fillId="0" borderId="0" xfId="0" applyFont="1" applyFill="1" applyBorder="1" applyAlignment="1">
      <alignment horizontal="right"/>
    </xf>
    <xf numFmtId="0" fontId="0" fillId="0" borderId="25" xfId="0" applyFont="1" applyBorder="1" applyAlignment="1">
      <alignment horizontal="right"/>
    </xf>
    <xf numFmtId="164" fontId="40" fillId="0" borderId="21" xfId="0" applyNumberFormat="1" applyFont="1" applyFill="1" applyBorder="1" applyAlignment="1">
      <alignment horizontal="right"/>
    </xf>
    <xf numFmtId="0" fontId="0" fillId="25" borderId="52" xfId="0" applyFont="1" applyFill="1" applyBorder="1" applyAlignment="1">
      <alignment horizontal="center"/>
    </xf>
    <xf numFmtId="164" fontId="0" fillId="0" borderId="54" xfId="0" applyNumberFormat="1" applyBorder="1" applyAlignment="1">
      <alignment/>
    </xf>
    <xf numFmtId="164" fontId="0" fillId="25" borderId="24" xfId="0" applyNumberFormat="1" applyFill="1" applyBorder="1" applyAlignment="1">
      <alignment/>
    </xf>
    <xf numFmtId="0" fontId="0" fillId="0" borderId="35" xfId="0" applyFont="1" applyBorder="1" applyAlignment="1">
      <alignment/>
    </xf>
    <xf numFmtId="0" fontId="0" fillId="0" borderId="25" xfId="0" applyFont="1" applyBorder="1" applyAlignment="1">
      <alignment/>
    </xf>
    <xf numFmtId="0" fontId="0" fillId="33" borderId="33" xfId="0" applyFont="1" applyFill="1" applyBorder="1" applyAlignment="1">
      <alignment vertical="center" wrapText="1"/>
    </xf>
    <xf numFmtId="164" fontId="0" fillId="33" borderId="11" xfId="0" applyNumberFormat="1" applyFont="1" applyFill="1" applyBorder="1" applyAlignment="1">
      <alignment vertical="center" wrapText="1"/>
    </xf>
    <xf numFmtId="0" fontId="0" fillId="0" borderId="52" xfId="0" applyFont="1" applyFill="1" applyBorder="1" applyAlignment="1">
      <alignment/>
    </xf>
    <xf numFmtId="3" fontId="0" fillId="0" borderId="54" xfId="0" applyNumberFormat="1" applyFont="1" applyFill="1" applyBorder="1" applyAlignment="1">
      <alignment/>
    </xf>
    <xf numFmtId="164" fontId="0" fillId="0" borderId="54" xfId="0" applyNumberFormat="1" applyFont="1" applyFill="1" applyBorder="1" applyAlignment="1">
      <alignment/>
    </xf>
    <xf numFmtId="164" fontId="0" fillId="0" borderId="54" xfId="0" applyNumberFormat="1" applyFont="1" applyBorder="1" applyAlignment="1">
      <alignment/>
    </xf>
    <xf numFmtId="0" fontId="37" fillId="0" borderId="21" xfId="0" applyFont="1" applyFill="1" applyBorder="1" applyAlignment="1">
      <alignment horizontal="right"/>
    </xf>
    <xf numFmtId="0" fontId="0" fillId="0" borderId="55" xfId="0" applyFont="1" applyFill="1" applyBorder="1" applyAlignment="1">
      <alignment/>
    </xf>
    <xf numFmtId="164" fontId="0" fillId="0" borderId="54" xfId="42" applyNumberFormat="1" applyFont="1" applyFill="1" applyBorder="1" applyAlignment="1">
      <alignment/>
    </xf>
    <xf numFmtId="164" fontId="0" fillId="0" borderId="24" xfId="0" applyNumberFormat="1" applyFill="1" applyBorder="1" applyAlignment="1">
      <alignment/>
    </xf>
    <xf numFmtId="164" fontId="3" fillId="0" borderId="54" xfId="0" applyNumberFormat="1" applyFont="1" applyFill="1" applyBorder="1" applyAlignment="1">
      <alignment/>
    </xf>
    <xf numFmtId="0" fontId="0" fillId="0" borderId="0" xfId="0" applyFont="1" applyBorder="1" applyAlignment="1">
      <alignment horizontal="right"/>
    </xf>
    <xf numFmtId="0" fontId="0" fillId="34" borderId="11" xfId="0" applyFont="1" applyFill="1" applyBorder="1" applyAlignment="1">
      <alignment/>
    </xf>
    <xf numFmtId="3" fontId="0" fillId="0" borderId="54" xfId="0" applyNumberFormat="1" applyFont="1" applyBorder="1" applyAlignment="1">
      <alignment/>
    </xf>
    <xf numFmtId="164" fontId="0" fillId="35" borderId="11" xfId="0" applyNumberFormat="1" applyFont="1" applyFill="1" applyBorder="1" applyAlignment="1">
      <alignment vertical="center" wrapText="1"/>
    </xf>
    <xf numFmtId="0" fontId="0" fillId="0" borderId="19" xfId="0" applyFont="1" applyBorder="1" applyAlignment="1">
      <alignment/>
    </xf>
    <xf numFmtId="0" fontId="37" fillId="25" borderId="21" xfId="0" applyFont="1" applyFill="1" applyBorder="1" applyAlignment="1">
      <alignment/>
    </xf>
    <xf numFmtId="0" fontId="0" fillId="0" borderId="21" xfId="0" applyFill="1" applyBorder="1" applyAlignment="1">
      <alignment/>
    </xf>
    <xf numFmtId="10" fontId="0" fillId="0" borderId="55" xfId="61" applyNumberFormat="1" applyFont="1" applyFill="1" applyBorder="1" applyAlignment="1">
      <alignment/>
    </xf>
    <xf numFmtId="164" fontId="0" fillId="0" borderId="0" xfId="0" applyNumberFormat="1" applyFont="1" applyAlignment="1">
      <alignment/>
    </xf>
    <xf numFmtId="164" fontId="36" fillId="0" borderId="0" xfId="0" applyNumberFormat="1" applyFont="1" applyAlignment="1">
      <alignment/>
    </xf>
    <xf numFmtId="0" fontId="0" fillId="0" borderId="0" xfId="0" applyFont="1" applyAlignment="1">
      <alignment horizontal="right"/>
    </xf>
    <xf numFmtId="0" fontId="3" fillId="0" borderId="0" xfId="0" applyFont="1" applyAlignment="1">
      <alignment horizontal="right"/>
    </xf>
    <xf numFmtId="164" fontId="3" fillId="0" borderId="0" xfId="0" applyNumberFormat="1" applyFont="1" applyAlignment="1">
      <alignment/>
    </xf>
    <xf numFmtId="164" fontId="37" fillId="0" borderId="0" xfId="0" applyNumberFormat="1" applyFont="1" applyAlignment="1">
      <alignment/>
    </xf>
    <xf numFmtId="0" fontId="0" fillId="0" borderId="0" xfId="0" applyFont="1" applyAlignment="1" quotePrefix="1">
      <alignment/>
    </xf>
    <xf numFmtId="0" fontId="3" fillId="0" borderId="25" xfId="0" applyFont="1" applyBorder="1" applyAlignment="1">
      <alignment horizontal="right"/>
    </xf>
    <xf numFmtId="164" fontId="3" fillId="35" borderId="24" xfId="0" applyNumberFormat="1" applyFont="1" applyFill="1" applyBorder="1" applyAlignment="1">
      <alignment/>
    </xf>
    <xf numFmtId="164" fontId="55" fillId="30" borderId="54" xfId="0" applyNumberFormat="1" applyFont="1" applyFill="1" applyBorder="1" applyAlignment="1">
      <alignment horizontal="center"/>
    </xf>
    <xf numFmtId="0" fontId="3" fillId="0" borderId="25" xfId="0" applyFont="1" applyFill="1" applyBorder="1" applyAlignment="1">
      <alignment horizontal="right"/>
    </xf>
    <xf numFmtId="164" fontId="3" fillId="33" borderId="24" xfId="0" applyNumberFormat="1" applyFont="1" applyFill="1" applyBorder="1" applyAlignment="1">
      <alignment/>
    </xf>
    <xf numFmtId="0" fontId="0" fillId="0" borderId="25" xfId="0" applyFont="1" applyFill="1" applyBorder="1" applyAlignment="1">
      <alignment horizontal="right"/>
    </xf>
    <xf numFmtId="0" fontId="3" fillId="0" borderId="35" xfId="58" applyFont="1" applyBorder="1" applyAlignment="1">
      <alignment horizontal="center"/>
      <protection/>
    </xf>
    <xf numFmtId="164" fontId="54" fillId="0" borderId="25" xfId="0" applyNumberFormat="1" applyFont="1" applyBorder="1" applyAlignment="1">
      <alignment horizontal="center"/>
    </xf>
    <xf numFmtId="164" fontId="54" fillId="30" borderId="24" xfId="0" applyNumberFormat="1" applyFont="1" applyFill="1" applyBorder="1" applyAlignment="1">
      <alignment horizontal="center"/>
    </xf>
    <xf numFmtId="0" fontId="3" fillId="25" borderId="25" xfId="0" applyFont="1" applyFill="1" applyBorder="1" applyAlignment="1">
      <alignment vertical="top" wrapText="1"/>
    </xf>
    <xf numFmtId="164" fontId="3" fillId="28" borderId="24" xfId="0" applyNumberFormat="1" applyFont="1" applyFill="1" applyBorder="1" applyAlignment="1">
      <alignment/>
    </xf>
    <xf numFmtId="164" fontId="3" fillId="34" borderId="24" xfId="0" applyNumberFormat="1" applyFont="1" applyFill="1" applyBorder="1" applyAlignment="1">
      <alignment/>
    </xf>
    <xf numFmtId="14" fontId="3" fillId="0" borderId="20" xfId="0" applyNumberFormat="1" applyFont="1" applyBorder="1" applyAlignment="1">
      <alignment horizontal="center" vertical="center" wrapText="1"/>
    </xf>
    <xf numFmtId="0" fontId="54" fillId="0" borderId="52" xfId="0" applyFont="1" applyBorder="1" applyAlignment="1">
      <alignment horizontal="center"/>
    </xf>
    <xf numFmtId="0" fontId="54" fillId="0" borderId="0" xfId="0" applyFont="1" applyBorder="1" applyAlignment="1">
      <alignment horizontal="center"/>
    </xf>
    <xf numFmtId="0" fontId="54" fillId="0" borderId="54" xfId="0" applyFont="1" applyBorder="1" applyAlignment="1">
      <alignment horizontal="center"/>
    </xf>
    <xf numFmtId="0" fontId="0" fillId="0" borderId="21" xfId="0" applyFont="1" applyFill="1" applyBorder="1" applyAlignment="1">
      <alignment/>
    </xf>
    <xf numFmtId="164" fontId="3" fillId="0" borderId="54" xfId="0" applyNumberFormat="1" applyFont="1" applyBorder="1" applyAlignment="1">
      <alignment/>
    </xf>
    <xf numFmtId="0" fontId="0" fillId="30" borderId="54" xfId="0" applyFont="1" applyFill="1" applyBorder="1" applyAlignment="1">
      <alignment/>
    </xf>
    <xf numFmtId="164" fontId="4" fillId="20" borderId="11" xfId="0" applyNumberFormat="1" applyFont="1" applyFill="1" applyBorder="1" applyAlignment="1">
      <alignment horizontal="center"/>
    </xf>
    <xf numFmtId="0" fontId="0" fillId="20" borderId="11" xfId="0" applyFont="1" applyFill="1" applyBorder="1" applyAlignment="1">
      <alignment/>
    </xf>
    <xf numFmtId="0" fontId="0" fillId="0" borderId="52" xfId="0" applyFont="1" applyBorder="1" applyAlignment="1">
      <alignment/>
    </xf>
    <xf numFmtId="0" fontId="0" fillId="0" borderId="0" xfId="0" applyBorder="1" applyAlignment="1">
      <alignment horizontal="left"/>
    </xf>
    <xf numFmtId="2" fontId="0" fillId="0" borderId="52" xfId="0" applyNumberFormat="1" applyFont="1" applyBorder="1" applyAlignment="1">
      <alignment/>
    </xf>
    <xf numFmtId="0" fontId="31" fillId="0" borderId="52" xfId="0" applyFont="1" applyBorder="1" applyAlignment="1">
      <alignment vertical="top"/>
    </xf>
    <xf numFmtId="0" fontId="0" fillId="20" borderId="0" xfId="0" applyFill="1" applyBorder="1" applyAlignment="1">
      <alignment/>
    </xf>
    <xf numFmtId="3" fontId="0" fillId="0" borderId="0" xfId="0" applyNumberFormat="1" applyBorder="1" applyAlignment="1">
      <alignment/>
    </xf>
    <xf numFmtId="0" fontId="0" fillId="0" borderId="0" xfId="0" applyFont="1" applyBorder="1" applyAlignment="1">
      <alignment horizontal="left"/>
    </xf>
    <xf numFmtId="0" fontId="0" fillId="0" borderId="54" xfId="0" applyFill="1" applyBorder="1" applyAlignment="1">
      <alignment/>
    </xf>
    <xf numFmtId="0" fontId="3" fillId="0" borderId="25" xfId="0" applyFont="1" applyBorder="1" applyAlignment="1">
      <alignment horizontal="left" vertical="center"/>
    </xf>
    <xf numFmtId="0" fontId="0" fillId="0" borderId="25" xfId="0" applyBorder="1" applyAlignment="1">
      <alignment/>
    </xf>
    <xf numFmtId="164" fontId="0" fillId="0" borderId="25" xfId="0" applyNumberFormat="1" applyBorder="1" applyAlignment="1">
      <alignment/>
    </xf>
    <xf numFmtId="0" fontId="0" fillId="0" borderId="24" xfId="0" applyFill="1" applyBorder="1" applyAlignment="1">
      <alignment/>
    </xf>
    <xf numFmtId="164" fontId="0" fillId="0" borderId="42" xfId="0" applyNumberFormat="1" applyFont="1" applyFill="1" applyBorder="1" applyAlignment="1">
      <alignment horizontal="left" vertical="center"/>
    </xf>
    <xf numFmtId="0" fontId="3" fillId="0" borderId="35" xfId="0" applyFont="1" applyBorder="1" applyAlignment="1">
      <alignment vertical="center" wrapText="1"/>
    </xf>
    <xf numFmtId="164" fontId="0" fillId="33" borderId="24" xfId="0" applyNumberFormat="1" applyFont="1" applyFill="1" applyBorder="1" applyAlignment="1">
      <alignment/>
    </xf>
    <xf numFmtId="164" fontId="3" fillId="20" borderId="53" xfId="0" applyNumberFormat="1" applyFont="1" applyFill="1" applyBorder="1" applyAlignment="1">
      <alignment horizontal="right"/>
    </xf>
    <xf numFmtId="164" fontId="3" fillId="20" borderId="46" xfId="0" applyNumberFormat="1" applyFont="1" applyFill="1" applyBorder="1" applyAlignment="1">
      <alignment horizontal="right"/>
    </xf>
    <xf numFmtId="0" fontId="36" fillId="0" borderId="41" xfId="0" applyFont="1" applyFill="1" applyBorder="1" applyAlignment="1">
      <alignment/>
    </xf>
    <xf numFmtId="0" fontId="3" fillId="20" borderId="56" xfId="0" applyFont="1" applyFill="1" applyBorder="1" applyAlignment="1">
      <alignment wrapText="1"/>
    </xf>
    <xf numFmtId="0" fontId="3" fillId="20" borderId="57" xfId="0" applyFont="1" applyFill="1" applyBorder="1" applyAlignment="1">
      <alignment wrapText="1"/>
    </xf>
    <xf numFmtId="164" fontId="3" fillId="0" borderId="0" xfId="0" applyNumberFormat="1" applyFont="1" applyFill="1" applyBorder="1" applyAlignment="1">
      <alignment vertical="center"/>
    </xf>
    <xf numFmtId="0" fontId="0" fillId="0" borderId="0" xfId="0" applyFont="1" applyFill="1" applyAlignment="1">
      <alignment vertical="center"/>
    </xf>
    <xf numFmtId="0" fontId="3" fillId="0" borderId="0" xfId="0" applyFont="1" applyFill="1" applyBorder="1" applyAlignment="1">
      <alignment horizontal="left" vertical="center"/>
    </xf>
    <xf numFmtId="3" fontId="3" fillId="0" borderId="0" xfId="0" applyNumberFormat="1" applyFont="1" applyFill="1" applyBorder="1" applyAlignment="1">
      <alignment horizontal="right" vertical="center"/>
    </xf>
    <xf numFmtId="2" fontId="6" fillId="0" borderId="0" xfId="0" applyNumberFormat="1" applyFont="1" applyBorder="1" applyAlignment="1">
      <alignment horizontal="right" vertical="center"/>
    </xf>
    <xf numFmtId="2" fontId="6" fillId="0" borderId="0" xfId="0" applyNumberFormat="1" applyFont="1" applyFill="1" applyBorder="1" applyAlignment="1">
      <alignment horizontal="right" vertical="center"/>
    </xf>
    <xf numFmtId="10" fontId="6" fillId="0" borderId="0" xfId="61" applyNumberFormat="1" applyFont="1" applyFill="1" applyBorder="1" applyAlignment="1">
      <alignment horizontal="right" vertical="center"/>
    </xf>
    <xf numFmtId="0" fontId="0" fillId="0" borderId="0" xfId="0" applyFont="1" applyFill="1" applyBorder="1" applyAlignment="1">
      <alignment horizontal="center" vertical="center"/>
    </xf>
    <xf numFmtId="0" fontId="6" fillId="0" borderId="37" xfId="0" applyFont="1" applyBorder="1" applyAlignment="1">
      <alignment horizontal="right" vertical="center"/>
    </xf>
    <xf numFmtId="164" fontId="3" fillId="0" borderId="0" xfId="61" applyNumberFormat="1" applyFont="1" applyFill="1" applyBorder="1" applyAlignment="1">
      <alignment horizontal="right" vertical="center"/>
    </xf>
    <xf numFmtId="0" fontId="6" fillId="0" borderId="17" xfId="0" applyFont="1" applyBorder="1" applyAlignment="1">
      <alignment horizontal="right" vertical="center"/>
    </xf>
    <xf numFmtId="10" fontId="1" fillId="0" borderId="42" xfId="61" applyNumberFormat="1" applyFont="1" applyBorder="1" applyAlignment="1">
      <alignment horizontal="right"/>
    </xf>
    <xf numFmtId="164" fontId="0" fillId="25" borderId="25" xfId="0" applyNumberFormat="1" applyFont="1" applyFill="1" applyBorder="1" applyAlignment="1">
      <alignment horizontal="right"/>
    </xf>
    <xf numFmtId="0" fontId="3" fillId="0" borderId="14" xfId="0" applyFont="1" applyBorder="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0" fillId="0" borderId="0" xfId="0" applyFont="1" applyFill="1" applyAlignment="1">
      <alignment vertical="top" wrapText="1"/>
    </xf>
    <xf numFmtId="0" fontId="0" fillId="25" borderId="0" xfId="0" applyFont="1" applyFill="1" applyAlignment="1">
      <alignment horizontal="center" vertical="center" wrapText="1"/>
    </xf>
    <xf numFmtId="0" fontId="56" fillId="0" borderId="52" xfId="0" applyFont="1" applyBorder="1" applyAlignment="1">
      <alignment horizontal="center"/>
    </xf>
    <xf numFmtId="0" fontId="56" fillId="0" borderId="0" xfId="0" applyFont="1" applyBorder="1" applyAlignment="1">
      <alignment horizontal="center"/>
    </xf>
    <xf numFmtId="0" fontId="56" fillId="0" borderId="54" xfId="0" applyFont="1" applyBorder="1" applyAlignment="1">
      <alignment horizontal="center"/>
    </xf>
    <xf numFmtId="0" fontId="37" fillId="0" borderId="19" xfId="0" applyFont="1" applyBorder="1" applyAlignment="1">
      <alignment horizontal="center"/>
    </xf>
    <xf numFmtId="0" fontId="37" fillId="0" borderId="21" xfId="0" applyFont="1" applyBorder="1" applyAlignment="1">
      <alignment horizontal="center"/>
    </xf>
    <xf numFmtId="0" fontId="37" fillId="0" borderId="55" xfId="0" applyFont="1" applyBorder="1" applyAlignment="1">
      <alignment horizontal="center"/>
    </xf>
    <xf numFmtId="0" fontId="3" fillId="0" borderId="14" xfId="0" applyFont="1" applyFill="1" applyBorder="1" applyAlignment="1">
      <alignment horizontal="center"/>
    </xf>
    <xf numFmtId="0" fontId="3" fillId="0" borderId="18" xfId="0" applyFont="1" applyFill="1" applyBorder="1" applyAlignment="1">
      <alignment horizontal="center"/>
    </xf>
    <xf numFmtId="0" fontId="3" fillId="0" borderId="12" xfId="0" applyFont="1" applyFill="1" applyBorder="1" applyAlignment="1">
      <alignment horizontal="center"/>
    </xf>
    <xf numFmtId="0" fontId="0" fillId="0" borderId="0" xfId="0" applyFont="1" applyAlignment="1">
      <alignment horizontal="left" wrapText="1"/>
    </xf>
    <xf numFmtId="164" fontId="37" fillId="0" borderId="19" xfId="0" applyNumberFormat="1" applyFont="1" applyBorder="1" applyAlignment="1">
      <alignment horizontal="center"/>
    </xf>
    <xf numFmtId="164" fontId="37" fillId="0" borderId="21" xfId="0" applyNumberFormat="1" applyFont="1" applyBorder="1" applyAlignment="1">
      <alignment horizontal="center"/>
    </xf>
    <xf numFmtId="164" fontId="37" fillId="0" borderId="55" xfId="0" applyNumberFormat="1" applyFont="1" applyBorder="1" applyAlignment="1">
      <alignment horizontal="center"/>
    </xf>
    <xf numFmtId="0" fontId="37" fillId="25" borderId="19" xfId="0" applyFont="1" applyFill="1" applyBorder="1" applyAlignment="1">
      <alignment horizontal="center"/>
    </xf>
    <xf numFmtId="0" fontId="37" fillId="25" borderId="21" xfId="0" applyFont="1" applyFill="1" applyBorder="1" applyAlignment="1">
      <alignment horizontal="center"/>
    </xf>
    <xf numFmtId="0" fontId="37" fillId="25" borderId="55" xfId="0" applyFont="1" applyFill="1" applyBorder="1" applyAlignment="1">
      <alignment horizontal="center"/>
    </xf>
    <xf numFmtId="0" fontId="3" fillId="0" borderId="0" xfId="0" applyFont="1" applyFill="1" applyBorder="1" applyAlignment="1">
      <alignment wrapText="1"/>
    </xf>
    <xf numFmtId="0" fontId="3" fillId="0" borderId="0" xfId="0" applyNumberFormat="1" applyFont="1" applyAlignment="1">
      <alignment wrapText="1"/>
    </xf>
    <xf numFmtId="0" fontId="0" fillId="0" borderId="0" xfId="0" applyFont="1" applyAlignment="1">
      <alignment wrapText="1"/>
    </xf>
    <xf numFmtId="0" fontId="3" fillId="0" borderId="0" xfId="0" applyNumberFormat="1"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7" fillId="0" borderId="0" xfId="0" applyFont="1" applyAlignment="1">
      <alignment wrapText="1"/>
    </xf>
    <xf numFmtId="0" fontId="0" fillId="0" borderId="0" xfId="0" applyAlignment="1">
      <alignment wrapText="1"/>
    </xf>
    <xf numFmtId="0" fontId="41" fillId="0" borderId="0" xfId="0" applyFont="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6" fontId="0" fillId="0" borderId="0" xfId="0" applyNumberFormat="1" applyFont="1" applyFill="1" applyBorder="1" applyAlignment="1">
      <alignment/>
    </xf>
    <xf numFmtId="164" fontId="3" fillId="0" borderId="0" xfId="0" applyNumberFormat="1"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1038225</xdr:colOff>
      <xdr:row>105</xdr:row>
      <xdr:rowOff>142875</xdr:rowOff>
    </xdr:from>
    <xdr:to>
      <xdr:col>13</xdr:col>
      <xdr:colOff>0</xdr:colOff>
      <xdr:row>120</xdr:row>
      <xdr:rowOff>114300</xdr:rowOff>
    </xdr:to>
    <xdr:sp>
      <xdr:nvSpPr>
        <xdr:cNvPr id="1" name="Text Box 1"/>
        <xdr:cNvSpPr txBox="1">
          <a:spLocks noChangeArrowheads="1"/>
        </xdr:cNvSpPr>
      </xdr:nvSpPr>
      <xdr:spPr>
        <a:xfrm>
          <a:off x="12296775" y="27127200"/>
          <a:ext cx="5829300" cy="397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a:t>
          </a:r>
          <a:r>
            <a:rPr lang="en-US" cap="none" sz="800" b="0" i="0" u="none" baseline="0">
              <a:solidFill>
                <a:srgbClr val="000000"/>
              </a:solidFill>
              <a:latin typeface="Arial"/>
              <a:ea typeface="Arial"/>
              <a:cs typeface="Arial"/>
            </a:rPr>
            <a:t>This document was prepared by the MSBA based on a preliminary review of information and estimates provided by the OPM. Based on this preliminary review, certain budget, cost and scope items have been determined to be ineligible for reimbursement, however, this document does not contain a final, exhaustive list of all budget, cost and scope items which may be ineligible for reimbursement by the MSBA.  Nor is it intended to be a final determination of which budget, cost and scope items may be eligible for reimbursement by the MSBA.  All project budget, cost and scope items shall be subject to review and audit by the Authority, and the Authority shall determine, in its sole discretion whether any such budget, cost and scope items are eligible for reimbursement.  The MSBA may determine that certain additional budget, cost and scope items are ineligible for reimbursement</a:t>
          </a:r>
          <a:r>
            <a:rPr lang="en-US" cap="none" sz="11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1 - The Estimated Basis of Total Facilities Grant and Estimated Maximum Facilities Grant amounts appearing in the "MSBA Board Approved Budget" column do not include any potentially eligible contingency funds and are subject to review and audit by the MSBA.  The Estimated Basis of Total Facilities Grant, Estimated Maximum Facilities Grant, and Maximum Total Facilities Grant amounts appearing in the "Proposed Revised PFA Budget" column have been adjusted to account for construction bids received in accordance with Section 2.2 of the PFA and any budget revision requests submitted and approved by the MSBA as of the Date noted in the Proposed Revised Budget PFA column of the PFA Amendment.  These amounts are also subject to further review and audit by the MSBA.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2 -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3 - The MSBA has provisionally included two (2) incentive points for energy efficiency, subject to the District meeting certain sustainability requirements for the project.  If the District does not meet the requirements for the energy efficiency, the District will not qualify for these incentive points and the MSBA will adjust the reimbursement rate accordingly.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4 - For all projects with an Approved Project Scope and Budget Agreement executed during or after January 2014, the Construction Contingency Budget will include a maximum potentially eligible amount of up to 1% of the construction budget for new construction projects and up to 2% for addition/renovation projects.</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Potentially eligible Construction Contingency is determined at PFA and is not recalculated at PFA Bid.</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57150</xdr:rowOff>
    </xdr:from>
    <xdr:to>
      <xdr:col>0</xdr:col>
      <xdr:colOff>2771775</xdr:colOff>
      <xdr:row>152</xdr:row>
      <xdr:rowOff>0</xdr:rowOff>
    </xdr:to>
    <xdr:sp>
      <xdr:nvSpPr>
        <xdr:cNvPr id="1" name="Text Box 19"/>
        <xdr:cNvSpPr txBox="1">
          <a:spLocks noChangeArrowheads="1"/>
        </xdr:cNvSpPr>
      </xdr:nvSpPr>
      <xdr:spPr>
        <a:xfrm>
          <a:off x="0" y="31918275"/>
          <a:ext cx="2771775" cy="2409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a:t>
          </a:r>
          <a:r>
            <a:rPr lang="en-US" cap="none" sz="1000" b="0" i="0" u="none" baseline="0">
              <a:solidFill>
                <a:srgbClr val="000000"/>
              </a:solidFill>
              <a:latin typeface="Arial"/>
              <a:ea typeface="Arial"/>
              <a:cs typeface="Arial"/>
            </a:rPr>
            <a:t>Title: Chair of School Building Committee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__________________</a:t>
          </a:r>
        </a:p>
      </xdr:txBody>
    </xdr:sp>
    <xdr:clientData/>
  </xdr:twoCellAnchor>
  <xdr:twoCellAnchor>
    <xdr:from>
      <xdr:col>1</xdr:col>
      <xdr:colOff>628650</xdr:colOff>
      <xdr:row>137</xdr:row>
      <xdr:rowOff>9525</xdr:rowOff>
    </xdr:from>
    <xdr:to>
      <xdr:col>8</xdr:col>
      <xdr:colOff>66675</xdr:colOff>
      <xdr:row>152</xdr:row>
      <xdr:rowOff>0</xdr:rowOff>
    </xdr:to>
    <xdr:sp>
      <xdr:nvSpPr>
        <xdr:cNvPr id="2" name="Text Box 20"/>
        <xdr:cNvSpPr txBox="1">
          <a:spLocks noChangeArrowheads="1"/>
        </xdr:cNvSpPr>
      </xdr:nvSpPr>
      <xdr:spPr>
        <a:xfrm>
          <a:off x="3724275" y="31870650"/>
          <a:ext cx="2676525" cy="2457450"/>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a:t>
          </a:r>
          <a:r>
            <a:rPr lang="en-US" cap="none" sz="1000" b="0" i="0" u="none" baseline="0">
              <a:solidFill>
                <a:srgbClr val="000000"/>
              </a:solidFill>
              <a:latin typeface="Arial"/>
              <a:ea typeface="Arial"/>
              <a:cs typeface="Arial"/>
            </a:rPr>
            <a:t>Title: Chief Executive Officer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__________________</a:t>
          </a:r>
        </a:p>
      </xdr:txBody>
    </xdr:sp>
    <xdr:clientData/>
  </xdr:twoCellAnchor>
  <xdr:twoCellAnchor>
    <xdr:from>
      <xdr:col>0</xdr:col>
      <xdr:colOff>0</xdr:colOff>
      <xdr:row>154</xdr:row>
      <xdr:rowOff>9525</xdr:rowOff>
    </xdr:from>
    <xdr:to>
      <xdr:col>0</xdr:col>
      <xdr:colOff>2809875</xdr:colOff>
      <xdr:row>170</xdr:row>
      <xdr:rowOff>152400</xdr:rowOff>
    </xdr:to>
    <xdr:sp>
      <xdr:nvSpPr>
        <xdr:cNvPr id="3" name="Text Box 21"/>
        <xdr:cNvSpPr txBox="1">
          <a:spLocks noChangeArrowheads="1"/>
        </xdr:cNvSpPr>
      </xdr:nvSpPr>
      <xdr:spPr>
        <a:xfrm>
          <a:off x="0" y="34661475"/>
          <a:ext cx="2809875" cy="2733675"/>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a:t>
          </a:r>
          <a:r>
            <a:rPr lang="en-US" cap="none" sz="1000" b="0" i="0" u="none" baseline="0">
              <a:solidFill>
                <a:srgbClr val="000000"/>
              </a:solidFill>
              <a:latin typeface="Arial"/>
              <a:ea typeface="Arial"/>
              <a:cs typeface="Arial"/>
            </a:rPr>
            <a:t>Title: Superintendent of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_____________________</a:t>
          </a:r>
        </a:p>
      </xdr:txBody>
    </xdr:sp>
    <xdr:clientData/>
  </xdr:twoCellAnchor>
  <xdr:twoCellAnchor>
    <xdr:from>
      <xdr:col>1</xdr:col>
      <xdr:colOff>647700</xdr:colOff>
      <xdr:row>153</xdr:row>
      <xdr:rowOff>114300</xdr:rowOff>
    </xdr:from>
    <xdr:to>
      <xdr:col>8</xdr:col>
      <xdr:colOff>123825</xdr:colOff>
      <xdr:row>170</xdr:row>
      <xdr:rowOff>66675</xdr:rowOff>
    </xdr:to>
    <xdr:sp>
      <xdr:nvSpPr>
        <xdr:cNvPr id="4" name="Text Box 22"/>
        <xdr:cNvSpPr txBox="1">
          <a:spLocks noChangeArrowheads="1"/>
        </xdr:cNvSpPr>
      </xdr:nvSpPr>
      <xdr:spPr>
        <a:xfrm>
          <a:off x="3743325" y="34604325"/>
          <a:ext cx="2714625" cy="2705100"/>
        </a:xfrm>
        <a:prstGeom prst="rect">
          <a:avLst/>
        </a:prstGeom>
        <a:solidFill>
          <a:srgbClr val="FFFFFF"/>
        </a:solid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a:t>
          </a:r>
          <a:r>
            <a:rPr lang="en-US" cap="none" sz="1000" b="0" i="0" u="none" baseline="0">
              <a:solidFill>
                <a:srgbClr val="000000"/>
              </a:solidFill>
              <a:latin typeface="Arial"/>
              <a:ea typeface="Arial"/>
              <a:cs typeface="Arial"/>
            </a:rPr>
            <a:t>Title: Chair of School Committee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512"/>
  <sheetViews>
    <sheetView tabSelected="1" zoomScale="130" zoomScaleNormal="130" zoomScaleSheetLayoutView="75" workbookViewId="0" topLeftCell="A1">
      <pane xSplit="1" ySplit="2" topLeftCell="B153" activePane="bottomRight" state="frozen"/>
      <selection pane="topLeft" activeCell="A1" sqref="A1"/>
      <selection pane="topRight" activeCell="B1" sqref="B1"/>
      <selection pane="bottomLeft" activeCell="A3" sqref="A3"/>
      <selection pane="bottomRight" activeCell="X47" sqref="X47"/>
    </sheetView>
  </sheetViews>
  <sheetFormatPr defaultColWidth="9.140625" defaultRowHeight="12.75"/>
  <cols>
    <col min="1" max="1" width="54.28125" style="73" customWidth="1"/>
    <col min="2" max="2" width="16.28125" style="71" customWidth="1"/>
    <col min="3" max="3" width="17.7109375" style="73" customWidth="1"/>
    <col min="4" max="4" width="16.28125" style="265" customWidth="1"/>
    <col min="5" max="5" width="16.140625" style="215" customWidth="1"/>
    <col min="6" max="6" width="0.9921875" style="94" customWidth="1"/>
    <col min="7" max="7" width="17.00390625" style="73" customWidth="1"/>
    <col min="8" max="8" width="12.28125" style="73" customWidth="1"/>
    <col min="9" max="9" width="17.8515625" style="71" customWidth="1"/>
    <col min="10" max="10" width="15.8515625" style="265" customWidth="1"/>
    <col min="11" max="11" width="17.7109375" style="215" customWidth="1"/>
    <col min="12" max="12" width="0.85546875" style="59" customWidth="1"/>
    <col min="13" max="13" width="68.57421875" style="59" customWidth="1"/>
    <col min="14" max="14" width="1.421875" style="59" customWidth="1"/>
    <col min="15" max="15" width="25.421875" style="59" customWidth="1"/>
    <col min="16" max="18" width="19.7109375" style="59" customWidth="1"/>
    <col min="19" max="19" width="4.7109375" style="59" customWidth="1"/>
    <col min="20" max="20" width="3.8515625" style="59" customWidth="1"/>
    <col min="21" max="21" width="10.7109375" style="59" bestFit="1" customWidth="1"/>
    <col min="22" max="22" width="25.7109375" style="59" customWidth="1"/>
    <col min="23" max="26" width="18.7109375" style="59" customWidth="1"/>
    <col min="27" max="29" width="25.7109375" style="59" customWidth="1"/>
    <col min="30" max="16384" width="9.140625" style="59" customWidth="1"/>
  </cols>
  <sheetData>
    <row r="1" spans="1:13" s="58" customFormat="1" ht="30.75" customHeight="1" thickBot="1">
      <c r="A1" s="326" t="s">
        <v>305</v>
      </c>
      <c r="B1" s="1"/>
      <c r="C1" s="1"/>
      <c r="D1" s="2"/>
      <c r="E1" s="325"/>
      <c r="F1" s="92"/>
      <c r="G1" s="1"/>
      <c r="H1" s="1"/>
      <c r="I1" s="155"/>
      <c r="J1" s="2"/>
      <c r="K1" s="325"/>
      <c r="M1" s="330">
        <f ca="1">TODAY()</f>
        <v>42563</v>
      </c>
    </row>
    <row r="2" spans="1:13" ht="92.25" customHeight="1" thickBot="1">
      <c r="A2" s="130" t="s">
        <v>0</v>
      </c>
      <c r="B2" s="131" t="s">
        <v>245</v>
      </c>
      <c r="C2" s="132" t="s">
        <v>210</v>
      </c>
      <c r="D2" s="132" t="s">
        <v>206</v>
      </c>
      <c r="E2" s="134" t="s">
        <v>215</v>
      </c>
      <c r="F2" s="114"/>
      <c r="G2" s="133" t="s">
        <v>246</v>
      </c>
      <c r="H2" s="131" t="s">
        <v>1</v>
      </c>
      <c r="I2" s="132" t="s">
        <v>210</v>
      </c>
      <c r="J2" s="132" t="s">
        <v>206</v>
      </c>
      <c r="K2" s="134" t="s">
        <v>215</v>
      </c>
      <c r="M2" s="135" t="s">
        <v>169</v>
      </c>
    </row>
    <row r="3" spans="1:17" ht="21" customHeight="1">
      <c r="A3" s="597" t="s">
        <v>4</v>
      </c>
      <c r="B3" s="142"/>
      <c r="C3" s="126"/>
      <c r="D3" s="298"/>
      <c r="E3" s="129"/>
      <c r="F3" s="115"/>
      <c r="G3" s="125"/>
      <c r="H3" s="127"/>
      <c r="I3" s="297"/>
      <c r="J3" s="299"/>
      <c r="K3" s="129"/>
      <c r="M3" s="348"/>
      <c r="O3" s="73"/>
      <c r="P3" s="73"/>
      <c r="Q3" s="73"/>
    </row>
    <row r="4" spans="1:19" ht="40.5" customHeight="1">
      <c r="A4" s="416" t="s">
        <v>5</v>
      </c>
      <c r="B4" s="145">
        <v>0</v>
      </c>
      <c r="C4" s="144"/>
      <c r="D4" s="417">
        <f>B4-C4</f>
        <v>0</v>
      </c>
      <c r="E4" s="418"/>
      <c r="F4" s="118"/>
      <c r="G4" s="419">
        <v>0</v>
      </c>
      <c r="H4" s="420" t="s">
        <v>6</v>
      </c>
      <c r="I4" s="362"/>
      <c r="J4" s="421">
        <f>G4-I4</f>
        <v>0</v>
      </c>
      <c r="K4" s="422"/>
      <c r="L4" s="423"/>
      <c r="M4" s="424"/>
      <c r="N4" s="321"/>
      <c r="O4" s="615"/>
      <c r="P4" s="615"/>
      <c r="Q4" s="615"/>
      <c r="R4" s="615"/>
      <c r="S4" s="615"/>
    </row>
    <row r="5" spans="1:19" ht="18.75" customHeight="1">
      <c r="A5" s="425" t="s">
        <v>7</v>
      </c>
      <c r="B5" s="426">
        <v>0</v>
      </c>
      <c r="C5" s="427"/>
      <c r="D5" s="417">
        <f>B5-C5</f>
        <v>0</v>
      </c>
      <c r="E5" s="418"/>
      <c r="F5" s="118"/>
      <c r="G5" s="428">
        <v>0</v>
      </c>
      <c r="H5" s="429" t="s">
        <v>8</v>
      </c>
      <c r="I5" s="362"/>
      <c r="J5" s="421">
        <f>G5-I5</f>
        <v>0</v>
      </c>
      <c r="K5" s="422"/>
      <c r="L5" s="423"/>
      <c r="M5" s="424"/>
      <c r="N5" s="321"/>
      <c r="O5" s="365"/>
      <c r="P5" s="365"/>
      <c r="Q5" s="366"/>
      <c r="R5" s="367"/>
      <c r="S5" s="367"/>
    </row>
    <row r="6" spans="1:19" ht="12.75">
      <c r="A6" s="425" t="s">
        <v>9</v>
      </c>
      <c r="B6" s="426">
        <v>0</v>
      </c>
      <c r="C6" s="427"/>
      <c r="D6" s="417">
        <f>B6-C6</f>
        <v>0</v>
      </c>
      <c r="E6" s="418"/>
      <c r="F6" s="118"/>
      <c r="G6" s="428">
        <v>0</v>
      </c>
      <c r="H6" s="429" t="s">
        <v>10</v>
      </c>
      <c r="I6" s="362"/>
      <c r="J6" s="421">
        <f>G6-I6</f>
        <v>0</v>
      </c>
      <c r="K6" s="422"/>
      <c r="L6" s="423"/>
      <c r="M6" s="424"/>
      <c r="N6" s="321"/>
      <c r="O6" s="616"/>
      <c r="P6" s="616"/>
      <c r="Q6" s="616"/>
      <c r="R6" s="616"/>
      <c r="S6" s="616"/>
    </row>
    <row r="7" spans="1:19" ht="18.75" customHeight="1">
      <c r="A7" s="425" t="s">
        <v>11</v>
      </c>
      <c r="B7" s="426">
        <v>0</v>
      </c>
      <c r="C7" s="427"/>
      <c r="D7" s="417">
        <f>B7-C7</f>
        <v>0</v>
      </c>
      <c r="E7" s="418"/>
      <c r="F7" s="118"/>
      <c r="G7" s="428">
        <v>0</v>
      </c>
      <c r="H7" s="429" t="s">
        <v>12</v>
      </c>
      <c r="I7" s="362"/>
      <c r="J7" s="421">
        <f>G7-I7</f>
        <v>0</v>
      </c>
      <c r="K7" s="422"/>
      <c r="L7" s="423"/>
      <c r="M7" s="424"/>
      <c r="N7" s="284"/>
      <c r="O7" s="457"/>
      <c r="P7" s="457"/>
      <c r="Q7" s="457"/>
      <c r="R7" s="457"/>
      <c r="S7" s="457"/>
    </row>
    <row r="8" spans="1:19" ht="21" customHeight="1">
      <c r="A8" s="13" t="s">
        <v>13</v>
      </c>
      <c r="B8" s="28">
        <f>SUM(B4:B7)</f>
        <v>0</v>
      </c>
      <c r="C8" s="28">
        <f>SUM(C4:C7)</f>
        <v>0</v>
      </c>
      <c r="D8" s="28">
        <f>SUM(D4:D7)</f>
        <v>0</v>
      </c>
      <c r="E8" s="15">
        <f>K105*D8</f>
        <v>0</v>
      </c>
      <c r="F8" s="116"/>
      <c r="G8" s="14">
        <f>SUM(G4:G7)</f>
        <v>0</v>
      </c>
      <c r="H8" s="5"/>
      <c r="I8" s="28">
        <f>SUM(I4:I7)</f>
        <v>0</v>
      </c>
      <c r="J8" s="28">
        <f>SUM(J4:J7)</f>
        <v>0</v>
      </c>
      <c r="K8" s="15">
        <f>K105*J8</f>
        <v>0</v>
      </c>
      <c r="M8" s="303"/>
      <c r="N8" s="284"/>
      <c r="O8" s="368"/>
      <c r="P8" s="615"/>
      <c r="Q8" s="615"/>
      <c r="R8" s="615"/>
      <c r="S8" s="615"/>
    </row>
    <row r="9" spans="1:19" ht="21" customHeight="1">
      <c r="A9" s="598" t="s">
        <v>14</v>
      </c>
      <c r="B9" s="143"/>
      <c r="C9" s="95"/>
      <c r="D9" s="258"/>
      <c r="E9" s="8"/>
      <c r="F9" s="115"/>
      <c r="G9" s="6"/>
      <c r="H9" s="5"/>
      <c r="I9" s="5"/>
      <c r="J9" s="291"/>
      <c r="K9" s="8"/>
      <c r="M9" s="315"/>
      <c r="N9" s="284"/>
      <c r="O9" s="357"/>
      <c r="P9" s="357"/>
      <c r="Q9" s="369"/>
      <c r="R9" s="354"/>
      <c r="S9" s="365"/>
    </row>
    <row r="10" spans="1:19" ht="18.75" customHeight="1">
      <c r="A10" s="16" t="s">
        <v>15</v>
      </c>
      <c r="B10" s="346"/>
      <c r="C10" s="347"/>
      <c r="D10" s="148">
        <f>B10-C10</f>
        <v>0</v>
      </c>
      <c r="E10" s="15">
        <f>K105*D10</f>
        <v>0</v>
      </c>
      <c r="F10" s="115"/>
      <c r="G10" s="107">
        <v>0</v>
      </c>
      <c r="H10" s="17" t="s">
        <v>16</v>
      </c>
      <c r="I10" s="37">
        <v>0</v>
      </c>
      <c r="J10" s="290">
        <f>G10-I10</f>
        <v>0</v>
      </c>
      <c r="K10" s="15">
        <f>K105*J10</f>
        <v>0</v>
      </c>
      <c r="M10" s="158"/>
      <c r="N10" s="284"/>
      <c r="O10" s="370"/>
      <c r="P10" s="370"/>
      <c r="Q10" s="371"/>
      <c r="R10" s="354"/>
      <c r="S10" s="354"/>
    </row>
    <row r="11" spans="1:19" ht="21" customHeight="1">
      <c r="A11" s="20" t="s">
        <v>17</v>
      </c>
      <c r="B11" s="31"/>
      <c r="C11" s="80"/>
      <c r="D11" s="258"/>
      <c r="E11" s="8"/>
      <c r="F11" s="117"/>
      <c r="G11" s="104"/>
      <c r="H11" s="21"/>
      <c r="I11" s="5"/>
      <c r="J11" s="291"/>
      <c r="K11" s="8"/>
      <c r="M11" s="315"/>
      <c r="N11" s="284"/>
      <c r="O11" s="370"/>
      <c r="P11" s="370"/>
      <c r="Q11" s="371"/>
      <c r="R11" s="354"/>
      <c r="S11" s="354"/>
    </row>
    <row r="12" spans="1:19" ht="18.75" customHeight="1">
      <c r="A12" s="56" t="s">
        <v>18</v>
      </c>
      <c r="B12" s="144">
        <v>0</v>
      </c>
      <c r="C12" s="97">
        <v>0</v>
      </c>
      <c r="D12" s="275">
        <f aca="true" t="shared" si="0" ref="D12:D23">B12-C12</f>
        <v>0</v>
      </c>
      <c r="E12" s="276"/>
      <c r="F12" s="118"/>
      <c r="G12" s="144">
        <v>0</v>
      </c>
      <c r="H12" s="22" t="s">
        <v>19</v>
      </c>
      <c r="I12" s="24"/>
      <c r="J12" s="289">
        <f>G12-I12</f>
        <v>0</v>
      </c>
      <c r="K12" s="276"/>
      <c r="M12" s="349"/>
      <c r="N12" s="284"/>
      <c r="O12" s="357"/>
      <c r="P12" s="357"/>
      <c r="Q12" s="372"/>
      <c r="R12" s="354"/>
      <c r="S12" s="354"/>
    </row>
    <row r="13" spans="1:19" ht="18.75" customHeight="1">
      <c r="A13" s="56" t="s">
        <v>20</v>
      </c>
      <c r="B13" s="144">
        <v>0</v>
      </c>
      <c r="C13" s="97">
        <v>0</v>
      </c>
      <c r="D13" s="275">
        <f t="shared" si="0"/>
        <v>0</v>
      </c>
      <c r="E13" s="276"/>
      <c r="F13" s="118"/>
      <c r="G13" s="144">
        <v>0</v>
      </c>
      <c r="H13" s="22" t="s">
        <v>21</v>
      </c>
      <c r="I13" s="24"/>
      <c r="J13" s="289">
        <f aca="true" t="shared" si="1" ref="J13:J23">G13-I13</f>
        <v>0</v>
      </c>
      <c r="K13" s="276"/>
      <c r="M13" s="303"/>
      <c r="N13" s="284"/>
      <c r="O13" s="370"/>
      <c r="P13" s="370"/>
      <c r="Q13" s="371"/>
      <c r="R13" s="354"/>
      <c r="S13" s="354"/>
    </row>
    <row r="14" spans="1:19" ht="18.75" customHeight="1">
      <c r="A14" s="56" t="s">
        <v>22</v>
      </c>
      <c r="B14" s="144">
        <v>0</v>
      </c>
      <c r="C14" s="97">
        <v>0</v>
      </c>
      <c r="D14" s="275">
        <f t="shared" si="0"/>
        <v>0</v>
      </c>
      <c r="E14" s="276"/>
      <c r="F14" s="118"/>
      <c r="G14" s="144">
        <v>0</v>
      </c>
      <c r="H14" s="22" t="s">
        <v>23</v>
      </c>
      <c r="I14" s="352"/>
      <c r="J14" s="289">
        <f t="shared" si="1"/>
        <v>0</v>
      </c>
      <c r="K14" s="276"/>
      <c r="M14" s="303"/>
      <c r="N14" s="284"/>
      <c r="O14" s="370"/>
      <c r="P14" s="370"/>
      <c r="Q14" s="371"/>
      <c r="R14" s="354"/>
      <c r="S14" s="354"/>
    </row>
    <row r="15" spans="1:14" ht="18.75" customHeight="1">
      <c r="A15" s="416" t="s">
        <v>24</v>
      </c>
      <c r="B15" s="144">
        <v>0</v>
      </c>
      <c r="C15" s="430">
        <v>0</v>
      </c>
      <c r="D15" s="98">
        <f t="shared" si="0"/>
        <v>0</v>
      </c>
      <c r="E15" s="418"/>
      <c r="F15" s="118"/>
      <c r="G15" s="144">
        <v>0</v>
      </c>
      <c r="H15" s="431" t="s">
        <v>25</v>
      </c>
      <c r="I15" s="432">
        <v>0</v>
      </c>
      <c r="J15" s="433">
        <f>G15-I15</f>
        <v>0</v>
      </c>
      <c r="K15" s="418"/>
      <c r="L15" s="58"/>
      <c r="M15" s="434"/>
      <c r="N15" s="284"/>
    </row>
    <row r="16" spans="1:19" ht="18.75" customHeight="1">
      <c r="A16" s="56" t="s">
        <v>26</v>
      </c>
      <c r="B16" s="144">
        <v>0</v>
      </c>
      <c r="C16" s="97"/>
      <c r="D16" s="275">
        <f t="shared" si="0"/>
        <v>0</v>
      </c>
      <c r="E16" s="276"/>
      <c r="F16" s="118"/>
      <c r="G16" s="144">
        <v>0</v>
      </c>
      <c r="H16" s="22" t="s">
        <v>27</v>
      </c>
      <c r="I16" s="24"/>
      <c r="J16" s="289">
        <f t="shared" si="1"/>
        <v>0</v>
      </c>
      <c r="K16" s="276"/>
      <c r="M16" s="303"/>
      <c r="N16" s="316"/>
      <c r="O16" s="384"/>
      <c r="P16" s="384"/>
      <c r="Q16" s="384"/>
      <c r="R16" s="384"/>
      <c r="S16" s="384"/>
    </row>
    <row r="17" spans="1:19" ht="18.75" customHeight="1">
      <c r="A17" s="56" t="s">
        <v>28</v>
      </c>
      <c r="B17" s="24">
        <v>0</v>
      </c>
      <c r="C17" s="82"/>
      <c r="D17" s="275">
        <f t="shared" si="0"/>
        <v>0</v>
      </c>
      <c r="E17" s="276"/>
      <c r="F17" s="115"/>
      <c r="G17" s="24"/>
      <c r="H17" s="22" t="s">
        <v>29</v>
      </c>
      <c r="I17" s="24"/>
      <c r="J17" s="289">
        <f t="shared" si="1"/>
        <v>0</v>
      </c>
      <c r="K17" s="276"/>
      <c r="M17" s="303"/>
      <c r="N17" s="316"/>
      <c r="S17" s="384"/>
    </row>
    <row r="18" spans="1:19" ht="18.75" customHeight="1">
      <c r="A18" s="56" t="s">
        <v>30</v>
      </c>
      <c r="B18" s="24">
        <v>0</v>
      </c>
      <c r="C18" s="82"/>
      <c r="D18" s="275">
        <f t="shared" si="0"/>
        <v>0</v>
      </c>
      <c r="E18" s="276"/>
      <c r="F18" s="115"/>
      <c r="G18" s="24"/>
      <c r="H18" s="22" t="s">
        <v>31</v>
      </c>
      <c r="I18" s="24"/>
      <c r="J18" s="289">
        <f t="shared" si="1"/>
        <v>0</v>
      </c>
      <c r="K18" s="276"/>
      <c r="M18" s="303"/>
      <c r="N18" s="322"/>
      <c r="S18" s="384"/>
    </row>
    <row r="19" spans="1:19" ht="18.75" customHeight="1">
      <c r="A19" s="56" t="s">
        <v>32</v>
      </c>
      <c r="B19" s="24">
        <v>0</v>
      </c>
      <c r="C19" s="82"/>
      <c r="D19" s="275">
        <f t="shared" si="0"/>
        <v>0</v>
      </c>
      <c r="E19" s="276"/>
      <c r="F19" s="115"/>
      <c r="G19" s="24"/>
      <c r="H19" s="9" t="s">
        <v>33</v>
      </c>
      <c r="I19" s="24"/>
      <c r="J19" s="289">
        <f t="shared" si="1"/>
        <v>0</v>
      </c>
      <c r="K19" s="276"/>
      <c r="M19" s="303"/>
      <c r="N19" s="284"/>
      <c r="S19" s="355"/>
    </row>
    <row r="20" spans="1:14" ht="18.75" customHeight="1">
      <c r="A20" s="26" t="s">
        <v>34</v>
      </c>
      <c r="B20" s="364">
        <v>0</v>
      </c>
      <c r="C20" s="98"/>
      <c r="D20" s="275">
        <f t="shared" si="0"/>
        <v>0</v>
      </c>
      <c r="E20" s="276"/>
      <c r="F20" s="118"/>
      <c r="G20" s="364">
        <v>0</v>
      </c>
      <c r="H20" s="12" t="s">
        <v>35</v>
      </c>
      <c r="I20" s="24"/>
      <c r="J20" s="289">
        <f t="shared" si="1"/>
        <v>0</v>
      </c>
      <c r="K20" s="276"/>
      <c r="M20" s="303"/>
      <c r="N20" s="284"/>
    </row>
    <row r="21" spans="1:14" ht="18.75" customHeight="1">
      <c r="A21" s="16" t="s">
        <v>36</v>
      </c>
      <c r="B21" s="145"/>
      <c r="C21" s="98"/>
      <c r="D21" s="275">
        <f t="shared" si="0"/>
        <v>0</v>
      </c>
      <c r="E21" s="276"/>
      <c r="F21" s="118"/>
      <c r="G21" s="27"/>
      <c r="H21" s="12" t="s">
        <v>37</v>
      </c>
      <c r="I21" s="24"/>
      <c r="J21" s="289">
        <f t="shared" si="1"/>
        <v>0</v>
      </c>
      <c r="K21" s="276"/>
      <c r="M21" s="303"/>
      <c r="N21" s="284"/>
    </row>
    <row r="22" spans="1:19" ht="18.75" customHeight="1">
      <c r="A22" s="16" t="s">
        <v>38</v>
      </c>
      <c r="B22" s="24"/>
      <c r="C22" s="82"/>
      <c r="D22" s="275">
        <f t="shared" si="0"/>
        <v>0</v>
      </c>
      <c r="E22" s="276"/>
      <c r="F22" s="115"/>
      <c r="G22" s="10"/>
      <c r="H22" s="12" t="s">
        <v>39</v>
      </c>
      <c r="I22" s="24"/>
      <c r="J22" s="289">
        <f t="shared" si="1"/>
        <v>0</v>
      </c>
      <c r="K22" s="276"/>
      <c r="M22" s="158"/>
      <c r="N22" s="284"/>
      <c r="S22" s="354"/>
    </row>
    <row r="23" spans="1:19" ht="18.75" customHeight="1">
      <c r="A23" s="16" t="s">
        <v>40</v>
      </c>
      <c r="B23" s="24"/>
      <c r="C23" s="82"/>
      <c r="D23" s="275">
        <f t="shared" si="0"/>
        <v>0</v>
      </c>
      <c r="E23" s="276"/>
      <c r="F23" s="115"/>
      <c r="G23" s="10"/>
      <c r="H23" s="12" t="s">
        <v>41</v>
      </c>
      <c r="I23" s="24"/>
      <c r="J23" s="289">
        <f t="shared" si="1"/>
        <v>0</v>
      </c>
      <c r="K23" s="276"/>
      <c r="M23" s="158"/>
      <c r="N23" s="316"/>
      <c r="S23" s="354"/>
    </row>
    <row r="24" spans="1:19" ht="19.5" customHeight="1">
      <c r="A24" s="13" t="s">
        <v>42</v>
      </c>
      <c r="B24" s="28">
        <f>SUM(B10:B23)</f>
        <v>0</v>
      </c>
      <c r="C24" s="28">
        <f>SUM(C10:C23)</f>
        <v>0</v>
      </c>
      <c r="D24" s="28">
        <f>SUM(D10:D23)</f>
        <v>0</v>
      </c>
      <c r="E24" s="15">
        <f>K105*D24</f>
        <v>0</v>
      </c>
      <c r="F24" s="116"/>
      <c r="G24" s="28">
        <f>SUM(G10:G23)</f>
        <v>0</v>
      </c>
      <c r="H24" s="5"/>
      <c r="I24" s="28">
        <f>SUM(I10:I23)</f>
        <v>0</v>
      </c>
      <c r="J24" s="28">
        <f>SUM(J10:J23)</f>
        <v>0</v>
      </c>
      <c r="K24" s="15">
        <f>K105*J24</f>
        <v>0</v>
      </c>
      <c r="M24" s="303"/>
      <c r="N24" s="316"/>
      <c r="S24" s="354"/>
    </row>
    <row r="25" spans="1:14" ht="21" customHeight="1">
      <c r="A25" s="20" t="s">
        <v>43</v>
      </c>
      <c r="B25" s="7"/>
      <c r="C25" s="81"/>
      <c r="D25" s="258"/>
      <c r="E25" s="8"/>
      <c r="F25" s="115"/>
      <c r="G25" s="95"/>
      <c r="H25" s="29"/>
      <c r="I25" s="5"/>
      <c r="J25" s="291"/>
      <c r="K25" s="8"/>
      <c r="M25" s="315"/>
      <c r="N25" s="316"/>
    </row>
    <row r="26" spans="1:14" ht="21" customHeight="1">
      <c r="A26" s="20" t="s">
        <v>44</v>
      </c>
      <c r="B26" s="7"/>
      <c r="C26" s="81"/>
      <c r="D26" s="258"/>
      <c r="E26" s="8"/>
      <c r="F26" s="115"/>
      <c r="G26" s="95"/>
      <c r="H26" s="29"/>
      <c r="I26" s="5"/>
      <c r="J26" s="291"/>
      <c r="K26" s="8"/>
      <c r="M26" s="315"/>
      <c r="N26" s="316"/>
    </row>
    <row r="27" spans="1:14" ht="18.75" customHeight="1">
      <c r="A27" s="33" t="s">
        <v>18</v>
      </c>
      <c r="B27" s="24">
        <v>0</v>
      </c>
      <c r="C27" s="82"/>
      <c r="D27" s="24">
        <f aca="true" t="shared" si="2" ref="D27:D32">B27-C27</f>
        <v>0</v>
      </c>
      <c r="E27" s="276"/>
      <c r="F27" s="115"/>
      <c r="G27" s="24">
        <v>0</v>
      </c>
      <c r="H27" s="17" t="s">
        <v>45</v>
      </c>
      <c r="I27" s="24"/>
      <c r="J27" s="289">
        <f aca="true" t="shared" si="3" ref="J27:J32">G27-I27</f>
        <v>0</v>
      </c>
      <c r="K27" s="276"/>
      <c r="M27" s="349"/>
      <c r="N27" s="316"/>
    </row>
    <row r="28" spans="1:18" ht="18.75" customHeight="1">
      <c r="A28" s="33" t="s">
        <v>20</v>
      </c>
      <c r="B28" s="24">
        <v>0</v>
      </c>
      <c r="C28" s="82">
        <v>0</v>
      </c>
      <c r="D28" s="24">
        <f t="shared" si="2"/>
        <v>0</v>
      </c>
      <c r="E28" s="276"/>
      <c r="F28" s="115"/>
      <c r="G28" s="24">
        <v>0</v>
      </c>
      <c r="H28" s="17" t="s">
        <v>46</v>
      </c>
      <c r="I28" s="24"/>
      <c r="J28" s="289">
        <f t="shared" si="3"/>
        <v>0</v>
      </c>
      <c r="K28" s="276"/>
      <c r="M28" s="303"/>
      <c r="N28" s="316"/>
      <c r="O28" s="612" t="s">
        <v>288</v>
      </c>
      <c r="P28" s="613"/>
      <c r="Q28" s="613"/>
      <c r="R28" s="614"/>
    </row>
    <row r="29" spans="1:18" ht="18.75" customHeight="1">
      <c r="A29" s="33" t="s">
        <v>22</v>
      </c>
      <c r="B29" s="144">
        <v>0</v>
      </c>
      <c r="C29" s="82">
        <v>0</v>
      </c>
      <c r="D29" s="24">
        <f>B29-C29</f>
        <v>0</v>
      </c>
      <c r="E29" s="276"/>
      <c r="F29" s="115"/>
      <c r="G29" s="24">
        <v>0</v>
      </c>
      <c r="H29" s="17" t="s">
        <v>47</v>
      </c>
      <c r="I29" s="24"/>
      <c r="J29" s="289">
        <f t="shared" si="3"/>
        <v>0</v>
      </c>
      <c r="K29" s="276"/>
      <c r="M29" s="303"/>
      <c r="N29" s="316"/>
      <c r="O29" s="620" t="s">
        <v>250</v>
      </c>
      <c r="P29" s="621"/>
      <c r="Q29" s="621"/>
      <c r="R29" s="622"/>
    </row>
    <row r="30" spans="1:19" ht="18.75" customHeight="1">
      <c r="A30" s="33" t="s">
        <v>24</v>
      </c>
      <c r="B30" s="144">
        <v>0</v>
      </c>
      <c r="C30" s="460"/>
      <c r="D30" s="24">
        <f>B30-C30</f>
        <v>0</v>
      </c>
      <c r="E30" s="276"/>
      <c r="F30" s="118"/>
      <c r="G30" s="144">
        <v>0</v>
      </c>
      <c r="H30" s="17" t="s">
        <v>48</v>
      </c>
      <c r="I30" s="460"/>
      <c r="J30" s="289">
        <f t="shared" si="3"/>
        <v>0</v>
      </c>
      <c r="K30" s="276"/>
      <c r="M30" s="459"/>
      <c r="N30" s="458"/>
      <c r="O30" s="511"/>
      <c r="P30" s="475"/>
      <c r="Q30" s="475"/>
      <c r="R30" s="523"/>
      <c r="S30" s="215"/>
    </row>
    <row r="31" spans="1:19" ht="18.75" customHeight="1">
      <c r="A31" s="33" t="s">
        <v>26</v>
      </c>
      <c r="B31" s="144">
        <v>0</v>
      </c>
      <c r="C31" s="97">
        <v>0</v>
      </c>
      <c r="D31" s="24">
        <f t="shared" si="2"/>
        <v>0</v>
      </c>
      <c r="E31" s="276"/>
      <c r="F31" s="118"/>
      <c r="G31" s="144">
        <v>0</v>
      </c>
      <c r="H31" s="17" t="s">
        <v>49</v>
      </c>
      <c r="I31" s="24"/>
      <c r="J31" s="289">
        <f t="shared" si="3"/>
        <v>0</v>
      </c>
      <c r="K31" s="276"/>
      <c r="M31" s="303"/>
      <c r="N31" s="316"/>
      <c r="O31" s="486"/>
      <c r="P31" s="524" t="s">
        <v>251</v>
      </c>
      <c r="Q31" s="478">
        <f>SUM(G57:G79)</f>
        <v>0</v>
      </c>
      <c r="R31" s="482"/>
      <c r="S31" s="215"/>
    </row>
    <row r="32" spans="1:19" ht="18.75" customHeight="1">
      <c r="A32" s="33" t="s">
        <v>50</v>
      </c>
      <c r="B32" s="144">
        <v>0</v>
      </c>
      <c r="C32" s="97"/>
      <c r="D32" s="24">
        <f t="shared" si="2"/>
        <v>0</v>
      </c>
      <c r="E32" s="276"/>
      <c r="F32" s="118"/>
      <c r="G32" s="144"/>
      <c r="H32" s="17" t="s">
        <v>51</v>
      </c>
      <c r="I32" s="24"/>
      <c r="J32" s="289">
        <f t="shared" si="3"/>
        <v>0</v>
      </c>
      <c r="K32" s="276"/>
      <c r="M32" s="303"/>
      <c r="N32" s="161"/>
      <c r="O32" s="486"/>
      <c r="P32" s="525" t="s">
        <v>252</v>
      </c>
      <c r="Q32" s="479">
        <f>SUM(G53:G56)</f>
        <v>0</v>
      </c>
      <c r="R32" s="482"/>
      <c r="S32" s="73"/>
    </row>
    <row r="33" spans="1:19" ht="21" customHeight="1">
      <c r="A33" s="16" t="s">
        <v>196</v>
      </c>
      <c r="B33" s="250">
        <f>SUM(B27:B32)</f>
        <v>0</v>
      </c>
      <c r="C33" s="251">
        <f>SUM(C27:C32)</f>
        <v>0</v>
      </c>
      <c r="D33" s="251">
        <f>SUM(D27:D32)</f>
        <v>0</v>
      </c>
      <c r="E33" s="438">
        <f>K105*D33</f>
        <v>0</v>
      </c>
      <c r="F33" s="118"/>
      <c r="G33" s="252">
        <f>SUM(G27:G32)</f>
        <v>0</v>
      </c>
      <c r="H33" s="177"/>
      <c r="I33" s="296">
        <f>SUM(I27:I32)</f>
        <v>0</v>
      </c>
      <c r="J33" s="296">
        <f>SUM(J27:J32)</f>
        <v>0</v>
      </c>
      <c r="K33" s="15">
        <f>K105*J33</f>
        <v>0</v>
      </c>
      <c r="M33" s="158"/>
      <c r="N33" s="288"/>
      <c r="O33" s="486"/>
      <c r="P33" s="526" t="s">
        <v>253</v>
      </c>
      <c r="Q33" s="477">
        <f>Q31+Q32</f>
        <v>0</v>
      </c>
      <c r="R33" s="483"/>
      <c r="S33" s="73"/>
    </row>
    <row r="34" spans="1:19" ht="21" customHeight="1">
      <c r="A34" s="20" t="s">
        <v>52</v>
      </c>
      <c r="B34" s="7"/>
      <c r="C34" s="81"/>
      <c r="D34" s="258"/>
      <c r="E34" s="8"/>
      <c r="F34" s="115"/>
      <c r="G34" s="30"/>
      <c r="H34" s="21"/>
      <c r="I34" s="5"/>
      <c r="J34" s="291"/>
      <c r="K34" s="8"/>
      <c r="M34" s="315"/>
      <c r="O34" s="486"/>
      <c r="P34" s="514" t="s">
        <v>254</v>
      </c>
      <c r="Q34" s="484" t="e">
        <f>Q32/Q31</f>
        <v>#DIV/0!</v>
      </c>
      <c r="R34" s="485"/>
      <c r="S34" s="73"/>
    </row>
    <row r="35" spans="1:19" ht="18.75" customHeight="1">
      <c r="A35" s="60" t="s">
        <v>53</v>
      </c>
      <c r="B35" s="19"/>
      <c r="C35" s="96"/>
      <c r="D35" s="275">
        <f aca="true" t="shared" si="4" ref="D35:D42">B35-C35</f>
        <v>0</v>
      </c>
      <c r="E35" s="276"/>
      <c r="F35" s="115"/>
      <c r="G35" s="18">
        <v>0</v>
      </c>
      <c r="H35" s="12" t="s">
        <v>54</v>
      </c>
      <c r="I35" s="24"/>
      <c r="J35" s="289">
        <f aca="true" t="shared" si="5" ref="J35:J42">G35-I35</f>
        <v>0</v>
      </c>
      <c r="K35" s="276"/>
      <c r="M35" s="303"/>
      <c r="O35" s="486"/>
      <c r="P35" s="487"/>
      <c r="Q35" s="215"/>
      <c r="R35" s="488"/>
      <c r="S35" s="73"/>
    </row>
    <row r="36" spans="1:19" ht="18.75" customHeight="1">
      <c r="A36" s="60" t="s">
        <v>55</v>
      </c>
      <c r="B36" s="19"/>
      <c r="C36" s="96"/>
      <c r="D36" s="275">
        <f t="shared" si="4"/>
        <v>0</v>
      </c>
      <c r="E36" s="18"/>
      <c r="F36" s="115"/>
      <c r="G36" s="18">
        <v>0</v>
      </c>
      <c r="H36" s="12" t="s">
        <v>56</v>
      </c>
      <c r="I36" s="19"/>
      <c r="J36" s="289">
        <f t="shared" si="5"/>
        <v>0</v>
      </c>
      <c r="K36" s="276"/>
      <c r="M36" s="303"/>
      <c r="O36" s="617" t="s">
        <v>232</v>
      </c>
      <c r="P36" s="618"/>
      <c r="Q36" s="618"/>
      <c r="R36" s="619"/>
      <c r="S36" s="73"/>
    </row>
    <row r="37" spans="1:20" ht="18.75" customHeight="1">
      <c r="A37" s="60" t="s">
        <v>57</v>
      </c>
      <c r="B37" s="19"/>
      <c r="C37" s="96"/>
      <c r="D37" s="275">
        <f t="shared" si="4"/>
        <v>0</v>
      </c>
      <c r="E37" s="18"/>
      <c r="F37" s="115"/>
      <c r="G37" s="18">
        <v>0</v>
      </c>
      <c r="H37" s="12" t="s">
        <v>58</v>
      </c>
      <c r="I37" s="19"/>
      <c r="J37" s="289">
        <f t="shared" si="5"/>
        <v>0</v>
      </c>
      <c r="K37" s="276"/>
      <c r="M37" s="303"/>
      <c r="O37" s="571" t="s">
        <v>255</v>
      </c>
      <c r="P37" s="572" t="s">
        <v>195</v>
      </c>
      <c r="Q37" s="572" t="s">
        <v>216</v>
      </c>
      <c r="R37" s="489" t="s">
        <v>195</v>
      </c>
      <c r="S37" s="373"/>
      <c r="T37" s="353"/>
    </row>
    <row r="38" spans="1:19" ht="18.75" customHeight="1">
      <c r="A38" s="60" t="s">
        <v>59</v>
      </c>
      <c r="B38" s="19">
        <v>0</v>
      </c>
      <c r="C38" s="96"/>
      <c r="D38" s="275">
        <f t="shared" si="4"/>
        <v>0</v>
      </c>
      <c r="E38" s="18"/>
      <c r="F38" s="115"/>
      <c r="G38" s="18">
        <v>0</v>
      </c>
      <c r="H38" s="12" t="s">
        <v>60</v>
      </c>
      <c r="I38" s="19"/>
      <c r="J38" s="289">
        <f t="shared" si="5"/>
        <v>0</v>
      </c>
      <c r="K38" s="276"/>
      <c r="M38" s="303"/>
      <c r="O38" s="504" t="s">
        <v>217</v>
      </c>
      <c r="P38" s="375" t="s">
        <v>218</v>
      </c>
      <c r="Q38" s="375" t="s">
        <v>219</v>
      </c>
      <c r="R38" s="505" t="s">
        <v>220</v>
      </c>
      <c r="S38" s="373"/>
    </row>
    <row r="39" spans="1:18" ht="18.75" customHeight="1">
      <c r="A39" s="60" t="s">
        <v>61</v>
      </c>
      <c r="B39" s="19">
        <v>0</v>
      </c>
      <c r="C39" s="96"/>
      <c r="D39" s="275">
        <f t="shared" si="4"/>
        <v>0</v>
      </c>
      <c r="E39" s="276"/>
      <c r="F39" s="115"/>
      <c r="G39" s="18">
        <v>0</v>
      </c>
      <c r="H39" s="12" t="s">
        <v>62</v>
      </c>
      <c r="I39" s="19"/>
      <c r="J39" s="289">
        <f t="shared" si="5"/>
        <v>0</v>
      </c>
      <c r="K39" s="276"/>
      <c r="M39" s="303"/>
      <c r="O39" s="490" t="s">
        <v>221</v>
      </c>
      <c r="P39" s="491"/>
      <c r="Q39" s="492" t="e">
        <f>Q34</f>
        <v>#DIV/0!</v>
      </c>
      <c r="R39" s="493" t="e">
        <f>P39*Q39</f>
        <v>#DIV/0!</v>
      </c>
    </row>
    <row r="40" spans="1:18" ht="18.75" customHeight="1">
      <c r="A40" s="60" t="s">
        <v>63</v>
      </c>
      <c r="B40" s="19">
        <v>0</v>
      </c>
      <c r="C40" s="96"/>
      <c r="D40" s="275">
        <f t="shared" si="4"/>
        <v>0</v>
      </c>
      <c r="E40" s="276"/>
      <c r="F40" s="115"/>
      <c r="G40" s="18">
        <v>0</v>
      </c>
      <c r="H40" s="12" t="s">
        <v>64</v>
      </c>
      <c r="I40" s="19"/>
      <c r="J40" s="289">
        <f t="shared" si="5"/>
        <v>0</v>
      </c>
      <c r="K40" s="276"/>
      <c r="M40" s="303"/>
      <c r="O40" s="490" t="s">
        <v>222</v>
      </c>
      <c r="P40" s="494"/>
      <c r="Q40" s="492" t="e">
        <f>Q34</f>
        <v>#DIV/0!</v>
      </c>
      <c r="R40" s="495" t="e">
        <f>P40*Q40</f>
        <v>#DIV/0!</v>
      </c>
    </row>
    <row r="41" spans="1:22" ht="18.75" customHeight="1">
      <c r="A41" s="60" t="s">
        <v>65</v>
      </c>
      <c r="B41" s="19">
        <v>0</v>
      </c>
      <c r="C41" s="96"/>
      <c r="D41" s="275">
        <f t="shared" si="4"/>
        <v>0</v>
      </c>
      <c r="E41" s="276"/>
      <c r="F41" s="115"/>
      <c r="G41" s="18">
        <v>0</v>
      </c>
      <c r="H41" s="12" t="s">
        <v>66</v>
      </c>
      <c r="I41" s="19"/>
      <c r="J41" s="289">
        <f t="shared" si="5"/>
        <v>0</v>
      </c>
      <c r="K41" s="276"/>
      <c r="M41" s="303"/>
      <c r="O41" s="496"/>
      <c r="P41" s="385"/>
      <c r="Q41" s="317"/>
      <c r="R41" s="506"/>
      <c r="V41" s="383"/>
    </row>
    <row r="42" spans="1:18" ht="18.75" customHeight="1">
      <c r="A42" s="60" t="s">
        <v>67</v>
      </c>
      <c r="B42" s="19"/>
      <c r="C42" s="96"/>
      <c r="D42" s="275">
        <f t="shared" si="4"/>
        <v>0</v>
      </c>
      <c r="E42" s="276"/>
      <c r="F42" s="115"/>
      <c r="G42" s="18">
        <v>0</v>
      </c>
      <c r="H42" s="12" t="s">
        <v>68</v>
      </c>
      <c r="I42" s="19"/>
      <c r="J42" s="289">
        <f t="shared" si="5"/>
        <v>0</v>
      </c>
      <c r="K42" s="276"/>
      <c r="M42" s="303"/>
      <c r="O42" s="490" t="s">
        <v>223</v>
      </c>
      <c r="P42" s="480">
        <f>SUM(P39:P41)</f>
        <v>0</v>
      </c>
      <c r="Q42" s="572"/>
      <c r="R42" s="493" t="e">
        <f>SUM(R39:R41)</f>
        <v>#DIV/0!</v>
      </c>
    </row>
    <row r="43" spans="1:23" ht="21" customHeight="1">
      <c r="A43" s="13" t="s">
        <v>69</v>
      </c>
      <c r="B43" s="470">
        <f>SUM(B33:B42)</f>
        <v>0</v>
      </c>
      <c r="C43" s="450">
        <f>SUM(C33:C42)</f>
        <v>0</v>
      </c>
      <c r="D43" s="450">
        <f>SUM(D33:D42)</f>
        <v>0</v>
      </c>
      <c r="E43" s="438">
        <f>K105*D43</f>
        <v>0</v>
      </c>
      <c r="F43" s="116"/>
      <c r="G43" s="306">
        <f>SUM(G33:G42)</f>
        <v>0</v>
      </c>
      <c r="H43" s="29"/>
      <c r="I43" s="28">
        <f>SUM(I33:I42)</f>
        <v>0</v>
      </c>
      <c r="J43" s="28">
        <f>SUM(J33:J42)</f>
        <v>0</v>
      </c>
      <c r="K43" s="15">
        <f>K105*J43</f>
        <v>0</v>
      </c>
      <c r="M43" s="158"/>
      <c r="O43" s="486"/>
      <c r="P43" s="497"/>
      <c r="Q43" s="498"/>
      <c r="R43" s="573"/>
      <c r="V43" s="553"/>
      <c r="W43" s="551"/>
    </row>
    <row r="44" spans="1:23" ht="21" customHeight="1">
      <c r="A44" s="20" t="s">
        <v>70</v>
      </c>
      <c r="B44" s="146"/>
      <c r="C44" s="84"/>
      <c r="D44" s="156"/>
      <c r="E44" s="32"/>
      <c r="F44" s="119"/>
      <c r="G44" s="105"/>
      <c r="H44" s="21"/>
      <c r="I44" s="146"/>
      <c r="J44" s="292"/>
      <c r="K44" s="32"/>
      <c r="M44" s="315"/>
      <c r="O44" s="617" t="s">
        <v>234</v>
      </c>
      <c r="P44" s="618"/>
      <c r="Q44" s="618"/>
      <c r="R44" s="619"/>
      <c r="T44" s="320"/>
      <c r="V44" s="554"/>
      <c r="W44" s="556"/>
    </row>
    <row r="45" spans="1:23" ht="21" customHeight="1">
      <c r="A45" s="435" t="s">
        <v>71</v>
      </c>
      <c r="B45" s="436">
        <v>0</v>
      </c>
      <c r="C45" s="437"/>
      <c r="D45" s="417">
        <f>B45-C45</f>
        <v>0</v>
      </c>
      <c r="E45" s="438">
        <f>K105*D45</f>
        <v>0</v>
      </c>
      <c r="F45" s="439"/>
      <c r="G45" s="440">
        <v>0</v>
      </c>
      <c r="H45" s="441" t="s">
        <v>72</v>
      </c>
      <c r="I45" s="436">
        <v>0</v>
      </c>
      <c r="J45" s="442">
        <f>G45-I45</f>
        <v>0</v>
      </c>
      <c r="K45" s="438">
        <f>K105*J45</f>
        <v>0</v>
      </c>
      <c r="L45" s="58"/>
      <c r="M45" s="424"/>
      <c r="O45" s="499" t="s">
        <v>233</v>
      </c>
      <c r="P45" s="572" t="s">
        <v>224</v>
      </c>
      <c r="Q45" s="572" t="s">
        <v>225</v>
      </c>
      <c r="R45" s="508" t="s">
        <v>226</v>
      </c>
      <c r="S45" s="376"/>
      <c r="T45" s="73"/>
      <c r="V45" s="553"/>
      <c r="W45" s="551"/>
    </row>
    <row r="46" spans="1:23" ht="21" customHeight="1">
      <c r="A46" s="387" t="s">
        <v>73</v>
      </c>
      <c r="B46" s="146"/>
      <c r="C46" s="84"/>
      <c r="D46" s="156"/>
      <c r="E46" s="32"/>
      <c r="F46" s="119"/>
      <c r="G46" s="105"/>
      <c r="H46" s="62"/>
      <c r="I46" s="146"/>
      <c r="J46" s="292"/>
      <c r="K46" s="32"/>
      <c r="M46" s="315"/>
      <c r="O46" s="507" t="s">
        <v>227</v>
      </c>
      <c r="P46" s="375" t="s">
        <v>228</v>
      </c>
      <c r="Q46" s="375" t="s">
        <v>229</v>
      </c>
      <c r="R46" s="509" t="s">
        <v>230</v>
      </c>
      <c r="S46" s="374"/>
      <c r="T46" s="73"/>
      <c r="V46" s="553"/>
      <c r="W46" s="552"/>
    </row>
    <row r="47" spans="1:23" ht="18.75" customHeight="1">
      <c r="A47" s="63" t="s">
        <v>74</v>
      </c>
      <c r="B47" s="19"/>
      <c r="C47" s="96"/>
      <c r="D47" s="257">
        <f>B47-C47</f>
        <v>0</v>
      </c>
      <c r="E47" s="276"/>
      <c r="F47" s="115"/>
      <c r="G47" s="103"/>
      <c r="H47" s="22" t="s">
        <v>75</v>
      </c>
      <c r="I47" s="24"/>
      <c r="J47" s="293">
        <f>G47-I47</f>
        <v>0</v>
      </c>
      <c r="K47" s="276"/>
      <c r="M47" s="303"/>
      <c r="O47" s="500" t="s">
        <v>259</v>
      </c>
      <c r="P47" s="501"/>
      <c r="Q47" s="502" t="e">
        <f>P47/P52</f>
        <v>#DIV/0!</v>
      </c>
      <c r="R47" s="560" t="e">
        <f>Q47*R42</f>
        <v>#DIV/0!</v>
      </c>
      <c r="T47" s="73"/>
      <c r="V47" s="554"/>
      <c r="W47" s="555"/>
    </row>
    <row r="48" spans="1:23" ht="18.75" customHeight="1">
      <c r="A48" s="63" t="s">
        <v>76</v>
      </c>
      <c r="B48" s="19"/>
      <c r="C48" s="96"/>
      <c r="D48" s="257">
        <f>B48-C48</f>
        <v>0</v>
      </c>
      <c r="E48" s="276"/>
      <c r="F48" s="115"/>
      <c r="G48" s="103"/>
      <c r="H48" s="22" t="s">
        <v>77</v>
      </c>
      <c r="I48" s="24"/>
      <c r="J48" s="293">
        <f>G48-I48</f>
        <v>0</v>
      </c>
      <c r="K48" s="276"/>
      <c r="M48" s="303"/>
      <c r="O48" s="500" t="s">
        <v>260</v>
      </c>
      <c r="P48" s="501"/>
      <c r="Q48" s="502" t="e">
        <f>P48/P52</f>
        <v>#DIV/0!</v>
      </c>
      <c r="R48" s="560" t="e">
        <f>Q48*R42</f>
        <v>#DIV/0!</v>
      </c>
      <c r="T48" s="73"/>
      <c r="V48" s="554"/>
      <c r="W48" s="645"/>
    </row>
    <row r="49" spans="1:20" ht="18.75" customHeight="1">
      <c r="A49" s="63" t="s">
        <v>78</v>
      </c>
      <c r="B49" s="147"/>
      <c r="C49" s="100"/>
      <c r="D49" s="257">
        <f>B49-C49</f>
        <v>0</v>
      </c>
      <c r="E49" s="276"/>
      <c r="F49" s="119"/>
      <c r="G49" s="106"/>
      <c r="H49" s="22" t="s">
        <v>79</v>
      </c>
      <c r="I49" s="24"/>
      <c r="J49" s="293">
        <f>G49-I49</f>
        <v>0</v>
      </c>
      <c r="K49" s="276"/>
      <c r="M49" s="303"/>
      <c r="O49" s="500" t="s">
        <v>261</v>
      </c>
      <c r="P49" s="501"/>
      <c r="Q49" s="502" t="e">
        <f>P49/P52</f>
        <v>#DIV/0!</v>
      </c>
      <c r="R49" s="560" t="e">
        <f>Q49*R42</f>
        <v>#DIV/0!</v>
      </c>
      <c r="T49" s="73"/>
    </row>
    <row r="50" spans="1:20" ht="21" customHeight="1">
      <c r="A50" s="36" t="s">
        <v>80</v>
      </c>
      <c r="B50" s="148">
        <f>SUM(B47:B49)</f>
        <v>0</v>
      </c>
      <c r="C50" s="148">
        <f>SUM(C47:C49)</f>
        <v>0</v>
      </c>
      <c r="D50" s="148">
        <f>SUM(D47:D49)</f>
        <v>0</v>
      </c>
      <c r="E50" s="15">
        <f>K105*D50</f>
        <v>0</v>
      </c>
      <c r="F50" s="120"/>
      <c r="G50" s="107">
        <f>SUM(G47:G49)</f>
        <v>0</v>
      </c>
      <c r="H50" s="29"/>
      <c r="I50" s="37">
        <f>SUM(I47:I49)</f>
        <v>0</v>
      </c>
      <c r="J50" s="37">
        <f>SUM(J47:J49)</f>
        <v>0</v>
      </c>
      <c r="K50" s="15">
        <f>K105*J50</f>
        <v>0</v>
      </c>
      <c r="M50" s="158"/>
      <c r="O50" s="500" t="s">
        <v>262</v>
      </c>
      <c r="P50" s="501"/>
      <c r="Q50" s="502" t="e">
        <f>P50/P52</f>
        <v>#DIV/0!</v>
      </c>
      <c r="R50" s="560" t="e">
        <f>Q50*R42</f>
        <v>#DIV/0!</v>
      </c>
      <c r="T50" s="73"/>
    </row>
    <row r="51" spans="1:20" ht="21" customHeight="1">
      <c r="A51" s="387" t="s">
        <v>81</v>
      </c>
      <c r="B51" s="149"/>
      <c r="C51" s="62"/>
      <c r="D51" s="156"/>
      <c r="E51" s="32"/>
      <c r="F51" s="121"/>
      <c r="G51" s="79"/>
      <c r="H51" s="62"/>
      <c r="I51" s="151"/>
      <c r="J51" s="292"/>
      <c r="K51" s="32"/>
      <c r="M51" s="315"/>
      <c r="O51" s="503"/>
      <c r="P51" s="375"/>
      <c r="Q51" s="386"/>
      <c r="R51" s="510"/>
      <c r="T51" s="73"/>
    </row>
    <row r="52" spans="1:20" s="141" customFormat="1" ht="18.75" customHeight="1">
      <c r="A52" s="56" t="s">
        <v>87</v>
      </c>
      <c r="B52" s="35">
        <v>0</v>
      </c>
      <c r="C52" s="471">
        <v>0</v>
      </c>
      <c r="D52" s="257">
        <f aca="true" t="shared" si="6" ref="D52:D80">B52-C52</f>
        <v>0</v>
      </c>
      <c r="E52" s="276"/>
      <c r="F52" s="117"/>
      <c r="G52" s="108"/>
      <c r="H52" s="64" t="s">
        <v>88</v>
      </c>
      <c r="I52" s="40"/>
      <c r="J52" s="293">
        <f aca="true" t="shared" si="7" ref="J52:J80">G52-I52</f>
        <v>0</v>
      </c>
      <c r="K52" s="276"/>
      <c r="M52" s="158"/>
      <c r="O52" s="564" t="s">
        <v>231</v>
      </c>
      <c r="P52" s="565">
        <f>SUM(P47:P50)</f>
        <v>0</v>
      </c>
      <c r="Q52" s="386" t="e">
        <f>SUM(Q47:Q50)</f>
        <v>#DIV/0!</v>
      </c>
      <c r="R52" s="566" t="e">
        <f>SUM(R47:R50)</f>
        <v>#DIV/0!</v>
      </c>
      <c r="T52" s="94"/>
    </row>
    <row r="53" spans="1:13" s="141" customFormat="1" ht="18.75" customHeight="1">
      <c r="A53" s="56" t="s">
        <v>85</v>
      </c>
      <c r="B53" s="35">
        <v>0</v>
      </c>
      <c r="C53" s="471">
        <v>0</v>
      </c>
      <c r="D53" s="257">
        <f t="shared" si="6"/>
        <v>0</v>
      </c>
      <c r="E53" s="276"/>
      <c r="F53" s="117"/>
      <c r="G53" s="360">
        <v>0</v>
      </c>
      <c r="H53" s="64" t="s">
        <v>118</v>
      </c>
      <c r="I53" s="472">
        <v>0</v>
      </c>
      <c r="J53" s="289">
        <f>G53-I53</f>
        <v>0</v>
      </c>
      <c r="K53" s="276"/>
      <c r="M53" s="474"/>
    </row>
    <row r="54" spans="1:18" s="141" customFormat="1" ht="18.75" customHeight="1">
      <c r="A54" s="56" t="s">
        <v>84</v>
      </c>
      <c r="B54" s="35">
        <v>0</v>
      </c>
      <c r="C54" s="471">
        <v>0</v>
      </c>
      <c r="D54" s="257">
        <f t="shared" si="6"/>
        <v>0</v>
      </c>
      <c r="E54" s="276"/>
      <c r="F54" s="117"/>
      <c r="G54" s="360">
        <v>0</v>
      </c>
      <c r="H54" s="64" t="s">
        <v>119</v>
      </c>
      <c r="I54" s="472"/>
      <c r="J54" s="289">
        <f t="shared" si="7"/>
        <v>0</v>
      </c>
      <c r="K54" s="276"/>
      <c r="M54" s="474"/>
      <c r="O54" s="612" t="s">
        <v>289</v>
      </c>
      <c r="P54" s="613"/>
      <c r="Q54" s="613"/>
      <c r="R54" s="614"/>
    </row>
    <row r="55" spans="1:26" s="141" customFormat="1" ht="18.75" customHeight="1">
      <c r="A55" s="56" t="s">
        <v>86</v>
      </c>
      <c r="B55" s="35">
        <v>0</v>
      </c>
      <c r="C55" s="471">
        <v>0</v>
      </c>
      <c r="D55" s="257">
        <f t="shared" si="6"/>
        <v>0</v>
      </c>
      <c r="E55" s="276"/>
      <c r="F55" s="117"/>
      <c r="G55" s="360">
        <v>0</v>
      </c>
      <c r="H55" s="64" t="s">
        <v>120</v>
      </c>
      <c r="I55" s="472">
        <v>0</v>
      </c>
      <c r="J55" s="289">
        <f t="shared" si="7"/>
        <v>0</v>
      </c>
      <c r="K55" s="276"/>
      <c r="M55" s="474"/>
      <c r="O55" s="627" t="s">
        <v>269</v>
      </c>
      <c r="P55" s="628"/>
      <c r="Q55" s="628"/>
      <c r="R55" s="629"/>
      <c r="V55" s="94"/>
      <c r="W55" s="94"/>
      <c r="X55" s="94"/>
      <c r="Y55" s="94"/>
      <c r="Z55" s="94"/>
    </row>
    <row r="56" spans="1:26" ht="18.75" customHeight="1">
      <c r="A56" s="75" t="s">
        <v>122</v>
      </c>
      <c r="B56" s="35">
        <v>0</v>
      </c>
      <c r="C56" s="471">
        <v>0</v>
      </c>
      <c r="D56" s="257">
        <f t="shared" si="6"/>
        <v>0</v>
      </c>
      <c r="E56" s="276"/>
      <c r="F56" s="117"/>
      <c r="G56" s="360">
        <v>0</v>
      </c>
      <c r="H56" s="64" t="s">
        <v>144</v>
      </c>
      <c r="I56" s="473">
        <v>0</v>
      </c>
      <c r="J56" s="289">
        <f t="shared" si="7"/>
        <v>0</v>
      </c>
      <c r="K56" s="276"/>
      <c r="L56" s="141"/>
      <c r="M56" s="474"/>
      <c r="O56" s="486"/>
      <c r="P56" s="73"/>
      <c r="Q56" s="543" t="s">
        <v>310</v>
      </c>
      <c r="R56" s="528">
        <f>SUM(G77:G79)</f>
        <v>0</v>
      </c>
      <c r="V56" s="73"/>
      <c r="W56" s="512"/>
      <c r="X56" s="480"/>
      <c r="Y56" s="480"/>
      <c r="Z56" s="476"/>
    </row>
    <row r="57" spans="1:26" ht="18.75" customHeight="1">
      <c r="A57" s="75" t="s">
        <v>174</v>
      </c>
      <c r="B57" s="35"/>
      <c r="C57" s="467"/>
      <c r="D57" s="257">
        <f t="shared" si="6"/>
        <v>0</v>
      </c>
      <c r="E57" s="276"/>
      <c r="F57" s="117"/>
      <c r="G57" s="360">
        <v>0</v>
      </c>
      <c r="H57" s="64" t="s">
        <v>145</v>
      </c>
      <c r="I57" s="468">
        <v>0</v>
      </c>
      <c r="J57" s="293">
        <f t="shared" si="7"/>
        <v>0</v>
      </c>
      <c r="K57" s="276"/>
      <c r="M57" s="469"/>
      <c r="O57" s="527"/>
      <c r="P57" s="357"/>
      <c r="Q57" s="359" t="s">
        <v>279</v>
      </c>
      <c r="R57" s="528">
        <f>SUM(J77:J79)</f>
        <v>0</v>
      </c>
      <c r="V57" s="73"/>
      <c r="W57" s="497"/>
      <c r="X57" s="318"/>
      <c r="Y57" s="513"/>
      <c r="Z57" s="318"/>
    </row>
    <row r="58" spans="1:26" ht="18.75" customHeight="1">
      <c r="A58" s="75" t="s">
        <v>123</v>
      </c>
      <c r="B58" s="35"/>
      <c r="C58" s="85"/>
      <c r="D58" s="257">
        <f t="shared" si="6"/>
        <v>0</v>
      </c>
      <c r="E58" s="276"/>
      <c r="F58" s="117"/>
      <c r="G58" s="360">
        <v>0</v>
      </c>
      <c r="H58" s="64" t="s">
        <v>146</v>
      </c>
      <c r="I58" s="24"/>
      <c r="J58" s="293">
        <f t="shared" si="7"/>
        <v>0</v>
      </c>
      <c r="K58" s="276"/>
      <c r="M58" s="303"/>
      <c r="O58" s="486"/>
      <c r="P58" s="531"/>
      <c r="Q58" s="611" t="s">
        <v>274</v>
      </c>
      <c r="R58" s="529"/>
      <c r="V58" s="73"/>
      <c r="W58" s="514"/>
      <c r="X58" s="515"/>
      <c r="Y58" s="515"/>
      <c r="Z58" s="515"/>
    </row>
    <row r="59" spans="1:26" ht="18.75" customHeight="1">
      <c r="A59" s="75" t="s">
        <v>124</v>
      </c>
      <c r="B59" s="35"/>
      <c r="C59" s="85"/>
      <c r="D59" s="257">
        <f t="shared" si="6"/>
        <v>0</v>
      </c>
      <c r="E59" s="276"/>
      <c r="F59" s="117"/>
      <c r="G59" s="360">
        <v>0</v>
      </c>
      <c r="H59" s="64" t="s">
        <v>147</v>
      </c>
      <c r="I59" s="24"/>
      <c r="J59" s="293">
        <f t="shared" si="7"/>
        <v>0</v>
      </c>
      <c r="K59" s="276"/>
      <c r="M59" s="303"/>
      <c r="O59" s="486"/>
      <c r="P59" s="73"/>
      <c r="Q59" s="319" t="s">
        <v>295</v>
      </c>
      <c r="R59" s="542">
        <f>R57-R58</f>
        <v>0</v>
      </c>
      <c r="V59" s="73"/>
      <c r="W59" s="514"/>
      <c r="X59" s="515"/>
      <c r="Y59" s="515"/>
      <c r="Z59" s="515"/>
    </row>
    <row r="60" spans="1:26" ht="18.75" customHeight="1">
      <c r="A60" s="75" t="s">
        <v>125</v>
      </c>
      <c r="B60" s="35"/>
      <c r="C60" s="85"/>
      <c r="D60" s="257">
        <f t="shared" si="6"/>
        <v>0</v>
      </c>
      <c r="E60" s="276"/>
      <c r="F60" s="117"/>
      <c r="G60" s="360">
        <v>0</v>
      </c>
      <c r="H60" s="64" t="s">
        <v>148</v>
      </c>
      <c r="I60" s="24"/>
      <c r="J60" s="293">
        <f t="shared" si="7"/>
        <v>0</v>
      </c>
      <c r="K60" s="276"/>
      <c r="M60" s="303"/>
      <c r="O60" s="530"/>
      <c r="P60" s="531"/>
      <c r="Q60" s="558" t="s">
        <v>258</v>
      </c>
      <c r="R60" s="559">
        <v>0</v>
      </c>
      <c r="U60" s="383"/>
      <c r="V60" s="73"/>
      <c r="W60" s="514"/>
      <c r="X60" s="388"/>
      <c r="Y60" s="388"/>
      <c r="Z60" s="515"/>
    </row>
    <row r="61" spans="1:26" ht="18.75" customHeight="1">
      <c r="A61" s="75" t="s">
        <v>126</v>
      </c>
      <c r="B61" s="35"/>
      <c r="C61" s="85"/>
      <c r="D61" s="257">
        <f t="shared" si="6"/>
        <v>0</v>
      </c>
      <c r="E61" s="276"/>
      <c r="F61" s="117"/>
      <c r="G61" s="360">
        <v>0</v>
      </c>
      <c r="H61" s="64" t="s">
        <v>149</v>
      </c>
      <c r="I61" s="24"/>
      <c r="J61" s="293">
        <f t="shared" si="7"/>
        <v>0</v>
      </c>
      <c r="K61" s="276"/>
      <c r="M61" s="303"/>
      <c r="R61" s="65"/>
      <c r="V61" s="73"/>
      <c r="W61" s="497"/>
      <c r="X61" s="388"/>
      <c r="Y61" s="388"/>
      <c r="Z61" s="515"/>
    </row>
    <row r="62" spans="1:26" ht="18.75" customHeight="1">
      <c r="A62" s="75" t="s">
        <v>121</v>
      </c>
      <c r="B62" s="35"/>
      <c r="C62" s="85"/>
      <c r="D62" s="257">
        <f t="shared" si="6"/>
        <v>0</v>
      </c>
      <c r="E62" s="276"/>
      <c r="F62" s="117"/>
      <c r="G62" s="360">
        <v>0</v>
      </c>
      <c r="H62" s="64" t="s">
        <v>150</v>
      </c>
      <c r="I62" s="24"/>
      <c r="J62" s="293">
        <f t="shared" si="7"/>
        <v>0</v>
      </c>
      <c r="K62" s="276"/>
      <c r="M62" s="350"/>
      <c r="O62" s="612" t="s">
        <v>290</v>
      </c>
      <c r="P62" s="613"/>
      <c r="Q62" s="614"/>
      <c r="V62" s="73"/>
      <c r="W62" s="514"/>
      <c r="X62" s="516"/>
      <c r="Y62" s="516"/>
      <c r="Z62" s="515"/>
    </row>
    <row r="63" spans="1:26" s="65" customFormat="1" ht="18.75" customHeight="1">
      <c r="A63" s="75" t="s">
        <v>127</v>
      </c>
      <c r="B63" s="35"/>
      <c r="C63" s="85"/>
      <c r="D63" s="257">
        <f t="shared" si="6"/>
        <v>0</v>
      </c>
      <c r="E63" s="276"/>
      <c r="F63" s="117"/>
      <c r="G63" s="360">
        <v>0</v>
      </c>
      <c r="H63" s="64" t="s">
        <v>151</v>
      </c>
      <c r="I63" s="24"/>
      <c r="J63" s="293">
        <f t="shared" si="7"/>
        <v>0</v>
      </c>
      <c r="K63" s="276"/>
      <c r="M63" s="303"/>
      <c r="O63" s="620" t="s">
        <v>308</v>
      </c>
      <c r="P63" s="621"/>
      <c r="Q63" s="622"/>
      <c r="R63" s="59"/>
      <c r="T63" s="59"/>
      <c r="V63" s="517"/>
      <c r="W63" s="514"/>
      <c r="X63" s="516"/>
      <c r="Y63" s="388"/>
      <c r="Z63" s="515"/>
    </row>
    <row r="64" spans="1:26" ht="18.75" customHeight="1">
      <c r="A64" s="75" t="s">
        <v>128</v>
      </c>
      <c r="B64" s="35"/>
      <c r="C64" s="86"/>
      <c r="D64" s="257">
        <f t="shared" si="6"/>
        <v>0</v>
      </c>
      <c r="E64" s="276"/>
      <c r="F64" s="122"/>
      <c r="G64" s="360">
        <v>0</v>
      </c>
      <c r="H64" s="64" t="s">
        <v>152</v>
      </c>
      <c r="I64" s="24"/>
      <c r="J64" s="293">
        <f t="shared" si="7"/>
        <v>0</v>
      </c>
      <c r="K64" s="276"/>
      <c r="M64" s="303"/>
      <c r="O64" s="534"/>
      <c r="P64" s="524" t="s">
        <v>263</v>
      </c>
      <c r="Q64" s="535">
        <f>B104</f>
        <v>0</v>
      </c>
      <c r="T64" s="65"/>
      <c r="V64" s="73"/>
      <c r="W64" s="514"/>
      <c r="X64" s="388"/>
      <c r="Y64" s="388"/>
      <c r="Z64" s="515"/>
    </row>
    <row r="65" spans="1:26" ht="18.75" customHeight="1">
      <c r="A65" s="75" t="s">
        <v>129</v>
      </c>
      <c r="B65" s="35"/>
      <c r="C65" s="85"/>
      <c r="D65" s="257">
        <f t="shared" si="6"/>
        <v>0</v>
      </c>
      <c r="E65" s="276"/>
      <c r="F65" s="117"/>
      <c r="G65" s="360">
        <v>0</v>
      </c>
      <c r="H65" s="64" t="s">
        <v>153</v>
      </c>
      <c r="I65" s="24"/>
      <c r="J65" s="293">
        <f t="shared" si="7"/>
        <v>0</v>
      </c>
      <c r="K65" s="276"/>
      <c r="M65" s="303"/>
      <c r="O65" s="534"/>
      <c r="P65" s="524" t="s">
        <v>256</v>
      </c>
      <c r="Q65" s="536">
        <v>287</v>
      </c>
      <c r="V65" s="73"/>
      <c r="W65" s="497"/>
      <c r="X65" s="388"/>
      <c r="Y65" s="518"/>
      <c r="Z65" s="515"/>
    </row>
    <row r="66" spans="1:26" ht="18.75" customHeight="1">
      <c r="A66" s="75" t="s">
        <v>130</v>
      </c>
      <c r="B66" s="35"/>
      <c r="C66" s="85"/>
      <c r="D66" s="257">
        <f t="shared" si="6"/>
        <v>0</v>
      </c>
      <c r="E66" s="276"/>
      <c r="F66" s="117"/>
      <c r="G66" s="360">
        <v>0</v>
      </c>
      <c r="H66" s="64" t="s">
        <v>154</v>
      </c>
      <c r="I66" s="24"/>
      <c r="J66" s="293">
        <f t="shared" si="7"/>
        <v>0</v>
      </c>
      <c r="K66" s="276"/>
      <c r="M66" s="303"/>
      <c r="O66" s="534"/>
      <c r="P66" s="524" t="s">
        <v>257</v>
      </c>
      <c r="Q66" s="536">
        <f>Q64*Q65</f>
        <v>0</v>
      </c>
      <c r="V66" s="73"/>
      <c r="W66" s="514"/>
      <c r="X66" s="388"/>
      <c r="Y66" s="388"/>
      <c r="Z66" s="515"/>
    </row>
    <row r="67" spans="1:26" ht="18.75" customHeight="1">
      <c r="A67" s="75" t="s">
        <v>131</v>
      </c>
      <c r="B67" s="35"/>
      <c r="C67" s="85"/>
      <c r="D67" s="257">
        <f t="shared" si="6"/>
        <v>0</v>
      </c>
      <c r="E67" s="276"/>
      <c r="F67" s="117"/>
      <c r="G67" s="360">
        <v>0</v>
      </c>
      <c r="H67" s="64" t="s">
        <v>155</v>
      </c>
      <c r="I67" s="24"/>
      <c r="J67" s="293">
        <f t="shared" si="7"/>
        <v>0</v>
      </c>
      <c r="K67" s="276"/>
      <c r="M67" s="303"/>
      <c r="N67" s="162"/>
      <c r="O67" s="534"/>
      <c r="P67" s="524" t="s">
        <v>273</v>
      </c>
      <c r="Q67" s="536" t="e">
        <f>(J57*(1+Q34))</f>
        <v>#DIV/0!</v>
      </c>
      <c r="V67" s="73"/>
      <c r="W67" s="497"/>
      <c r="X67" s="388"/>
      <c r="Y67" s="388"/>
      <c r="Z67" s="515"/>
    </row>
    <row r="68" spans="1:26" ht="18.75" customHeight="1">
      <c r="A68" s="75" t="s">
        <v>132</v>
      </c>
      <c r="B68" s="35"/>
      <c r="C68" s="85"/>
      <c r="D68" s="257">
        <f t="shared" si="6"/>
        <v>0</v>
      </c>
      <c r="E68" s="276"/>
      <c r="F68" s="117"/>
      <c r="G68" s="360"/>
      <c r="H68" s="64" t="s">
        <v>156</v>
      </c>
      <c r="I68" s="24"/>
      <c r="J68" s="293">
        <f t="shared" si="7"/>
        <v>0</v>
      </c>
      <c r="K68" s="276"/>
      <c r="M68" s="303"/>
      <c r="O68" s="486"/>
      <c r="P68" s="524" t="s">
        <v>264</v>
      </c>
      <c r="Q68" s="537" t="e">
        <f>Q66+Q67</f>
        <v>#DIV/0!</v>
      </c>
      <c r="V68" s="73"/>
      <c r="W68" s="519"/>
      <c r="X68" s="520"/>
      <c r="Y68" s="520"/>
      <c r="Z68" s="480"/>
    </row>
    <row r="69" spans="1:26" ht="18.75" customHeight="1">
      <c r="A69" s="75" t="s">
        <v>133</v>
      </c>
      <c r="B69" s="35"/>
      <c r="C69" s="85"/>
      <c r="D69" s="257">
        <f t="shared" si="6"/>
        <v>0</v>
      </c>
      <c r="E69" s="276"/>
      <c r="F69" s="117"/>
      <c r="G69" s="360">
        <v>0</v>
      </c>
      <c r="H69" s="64" t="s">
        <v>157</v>
      </c>
      <c r="I69" s="24"/>
      <c r="J69" s="293">
        <f t="shared" si="7"/>
        <v>0</v>
      </c>
      <c r="K69" s="276"/>
      <c r="M69" s="303"/>
      <c r="O69" s="486"/>
      <c r="P69" s="524" t="s">
        <v>280</v>
      </c>
      <c r="Q69" s="537">
        <f>J81</f>
        <v>0</v>
      </c>
      <c r="V69" s="73"/>
      <c r="W69" s="215"/>
      <c r="X69" s="498"/>
      <c r="Y69" s="481"/>
      <c r="Z69" s="481"/>
    </row>
    <row r="70" spans="1:26" ht="18.75" customHeight="1">
      <c r="A70" s="75" t="s">
        <v>134</v>
      </c>
      <c r="B70" s="35"/>
      <c r="C70" s="85"/>
      <c r="D70" s="257">
        <f t="shared" si="6"/>
        <v>0</v>
      </c>
      <c r="E70" s="276"/>
      <c r="F70" s="117"/>
      <c r="G70" s="360">
        <v>0</v>
      </c>
      <c r="H70" s="64" t="s">
        <v>158</v>
      </c>
      <c r="I70" s="24"/>
      <c r="J70" s="293">
        <f t="shared" si="7"/>
        <v>0</v>
      </c>
      <c r="K70" s="276"/>
      <c r="M70" s="303"/>
      <c r="O70" s="486"/>
      <c r="P70" s="524" t="s">
        <v>296</v>
      </c>
      <c r="Q70" s="537" t="e">
        <f>Q69-Q68</f>
        <v>#DIV/0!</v>
      </c>
      <c r="V70" s="319"/>
      <c r="W70" s="521"/>
      <c r="X70" s="327"/>
      <c r="Y70" s="73"/>
      <c r="Z70" s="73"/>
    </row>
    <row r="71" spans="1:26" ht="18.75" customHeight="1">
      <c r="A71" s="75" t="s">
        <v>135</v>
      </c>
      <c r="B71" s="35"/>
      <c r="C71" s="85"/>
      <c r="D71" s="257">
        <f t="shared" si="6"/>
        <v>0</v>
      </c>
      <c r="E71" s="276"/>
      <c r="F71" s="117"/>
      <c r="G71" s="360">
        <v>0</v>
      </c>
      <c r="H71" s="64" t="s">
        <v>159</v>
      </c>
      <c r="I71" s="24"/>
      <c r="J71" s="293">
        <f t="shared" si="7"/>
        <v>0</v>
      </c>
      <c r="K71" s="276"/>
      <c r="M71" s="303"/>
      <c r="O71" s="530"/>
      <c r="P71" s="563" t="s">
        <v>309</v>
      </c>
      <c r="Q71" s="593"/>
      <c r="U71" s="353"/>
      <c r="V71" s="73"/>
      <c r="W71" s="522"/>
      <c r="X71" s="73"/>
      <c r="Y71" s="73"/>
      <c r="Z71" s="73"/>
    </row>
    <row r="72" spans="1:26" ht="18.75" customHeight="1">
      <c r="A72" s="75" t="s">
        <v>136</v>
      </c>
      <c r="B72" s="35"/>
      <c r="C72" s="85"/>
      <c r="D72" s="257">
        <f t="shared" si="6"/>
        <v>0</v>
      </c>
      <c r="E72" s="276"/>
      <c r="F72" s="117"/>
      <c r="G72" s="360">
        <v>0</v>
      </c>
      <c r="H72" s="64" t="s">
        <v>160</v>
      </c>
      <c r="I72" s="24"/>
      <c r="J72" s="293">
        <f t="shared" si="7"/>
        <v>0</v>
      </c>
      <c r="K72" s="276"/>
      <c r="M72" s="377"/>
      <c r="U72" s="353"/>
      <c r="V72" s="73"/>
      <c r="W72" s="522"/>
      <c r="X72" s="327"/>
      <c r="Y72" s="73"/>
      <c r="Z72" s="73"/>
    </row>
    <row r="73" spans="1:26" ht="18.75" customHeight="1">
      <c r="A73" s="75" t="s">
        <v>137</v>
      </c>
      <c r="B73" s="35"/>
      <c r="C73" s="85"/>
      <c r="D73" s="257">
        <f t="shared" si="6"/>
        <v>0</v>
      </c>
      <c r="E73" s="276"/>
      <c r="F73" s="117"/>
      <c r="G73" s="360"/>
      <c r="H73" s="64" t="s">
        <v>161</v>
      </c>
      <c r="I73" s="24"/>
      <c r="J73" s="293">
        <f t="shared" si="7"/>
        <v>0</v>
      </c>
      <c r="K73" s="276"/>
      <c r="M73" s="303"/>
      <c r="O73" s="612" t="s">
        <v>291</v>
      </c>
      <c r="P73" s="613"/>
      <c r="Q73" s="613"/>
      <c r="R73" s="614"/>
      <c r="U73" s="383"/>
      <c r="V73" s="73"/>
      <c r="W73" s="522"/>
      <c r="X73" s="327"/>
      <c r="Y73" s="73"/>
      <c r="Z73" s="73"/>
    </row>
    <row r="74" spans="1:26" ht="18.75" customHeight="1">
      <c r="A74" s="75" t="s">
        <v>138</v>
      </c>
      <c r="B74" s="35"/>
      <c r="C74" s="85"/>
      <c r="D74" s="257">
        <f t="shared" si="6"/>
        <v>0</v>
      </c>
      <c r="E74" s="276"/>
      <c r="F74" s="117"/>
      <c r="G74" s="360">
        <v>0</v>
      </c>
      <c r="H74" s="64" t="s">
        <v>162</v>
      </c>
      <c r="I74" s="24"/>
      <c r="J74" s="293">
        <f t="shared" si="7"/>
        <v>0</v>
      </c>
      <c r="K74" s="276"/>
      <c r="M74" s="303"/>
      <c r="O74" s="547"/>
      <c r="P74" s="574"/>
      <c r="Q74" s="538" t="s">
        <v>173</v>
      </c>
      <c r="R74" s="539"/>
      <c r="U74" s="557"/>
      <c r="V74" s="73"/>
      <c r="W74" s="522"/>
      <c r="X74" s="327"/>
      <c r="Y74" s="73"/>
      <c r="Z74" s="215"/>
    </row>
    <row r="75" spans="1:26" ht="18.75" customHeight="1">
      <c r="A75" s="75" t="s">
        <v>139</v>
      </c>
      <c r="B75" s="35"/>
      <c r="C75" s="85"/>
      <c r="D75" s="257">
        <f t="shared" si="6"/>
        <v>0</v>
      </c>
      <c r="E75" s="276"/>
      <c r="F75" s="117"/>
      <c r="G75" s="360"/>
      <c r="H75" s="64" t="s">
        <v>163</v>
      </c>
      <c r="I75" s="24"/>
      <c r="J75" s="293">
        <f t="shared" si="7"/>
        <v>0</v>
      </c>
      <c r="K75" s="276"/>
      <c r="M75" s="303"/>
      <c r="O75" s="486"/>
      <c r="P75" s="73"/>
      <c r="Q75" s="543" t="s">
        <v>311</v>
      </c>
      <c r="R75" s="537">
        <f>G81</f>
        <v>0</v>
      </c>
      <c r="S75" s="215"/>
      <c r="V75" s="73"/>
      <c r="W75" s="73"/>
      <c r="X75" s="73"/>
      <c r="Y75" s="73"/>
      <c r="Z75" s="73"/>
    </row>
    <row r="76" spans="1:26" ht="18.75" customHeight="1">
      <c r="A76" s="75" t="s">
        <v>140</v>
      </c>
      <c r="B76" s="35"/>
      <c r="C76" s="85"/>
      <c r="D76" s="257">
        <f t="shared" si="6"/>
        <v>0</v>
      </c>
      <c r="E76" s="276"/>
      <c r="F76" s="117"/>
      <c r="G76" s="360"/>
      <c r="H76" s="64" t="s">
        <v>164</v>
      </c>
      <c r="I76" s="24"/>
      <c r="J76" s="293">
        <f t="shared" si="7"/>
        <v>0</v>
      </c>
      <c r="K76" s="276"/>
      <c r="M76" s="158"/>
      <c r="O76" s="486"/>
      <c r="P76" s="73"/>
      <c r="Q76" s="524" t="s">
        <v>275</v>
      </c>
      <c r="R76" s="540">
        <f>J81</f>
        <v>0</v>
      </c>
      <c r="S76" s="215"/>
      <c r="V76" s="73"/>
      <c r="W76" s="73"/>
      <c r="X76" s="73"/>
      <c r="Y76" s="73"/>
      <c r="Z76" s="73"/>
    </row>
    <row r="77" spans="1:19" ht="18.75" customHeight="1">
      <c r="A77" s="137" t="s">
        <v>141</v>
      </c>
      <c r="B77" s="150"/>
      <c r="C77" s="138"/>
      <c r="D77" s="257">
        <f t="shared" si="6"/>
        <v>0</v>
      </c>
      <c r="E77" s="276"/>
      <c r="F77" s="139"/>
      <c r="G77" s="360"/>
      <c r="H77" s="361" t="s">
        <v>165</v>
      </c>
      <c r="I77" s="546">
        <v>0</v>
      </c>
      <c r="J77" s="293">
        <f t="shared" si="7"/>
        <v>0</v>
      </c>
      <c r="K77" s="276"/>
      <c r="M77" s="303"/>
      <c r="O77" s="486"/>
      <c r="P77" s="73"/>
      <c r="Q77" s="524" t="s">
        <v>276</v>
      </c>
      <c r="R77" s="541">
        <f>D81</f>
        <v>0</v>
      </c>
      <c r="S77" s="215"/>
    </row>
    <row r="78" spans="1:19" ht="18.75" customHeight="1">
      <c r="A78" s="75" t="s">
        <v>142</v>
      </c>
      <c r="B78" s="35"/>
      <c r="C78" s="85"/>
      <c r="D78" s="257">
        <f t="shared" si="6"/>
        <v>0</v>
      </c>
      <c r="E78" s="276"/>
      <c r="F78" s="117"/>
      <c r="G78" s="360"/>
      <c r="H78" s="363" t="s">
        <v>166</v>
      </c>
      <c r="I78" s="362"/>
      <c r="J78" s="293">
        <f t="shared" si="7"/>
        <v>0</v>
      </c>
      <c r="K78" s="276"/>
      <c r="M78" s="303"/>
      <c r="N78" s="213"/>
      <c r="O78" s="486"/>
      <c r="P78" s="73"/>
      <c r="Q78" s="524" t="s">
        <v>265</v>
      </c>
      <c r="R78" s="542">
        <f>R76-R77</f>
        <v>0</v>
      </c>
      <c r="S78" s="215"/>
    </row>
    <row r="79" spans="1:19" ht="18.75" customHeight="1">
      <c r="A79" s="75" t="s">
        <v>143</v>
      </c>
      <c r="B79" s="35"/>
      <c r="C79" s="85"/>
      <c r="D79" s="257">
        <f t="shared" si="6"/>
        <v>0</v>
      </c>
      <c r="E79" s="276"/>
      <c r="F79" s="117"/>
      <c r="G79" s="360"/>
      <c r="H79" s="363" t="s">
        <v>167</v>
      </c>
      <c r="I79" s="362"/>
      <c r="J79" s="293">
        <f>G79-I79</f>
        <v>0</v>
      </c>
      <c r="K79" s="276"/>
      <c r="M79" s="351"/>
      <c r="O79" s="486"/>
      <c r="P79" s="73"/>
      <c r="Q79" s="524" t="s">
        <v>282</v>
      </c>
      <c r="R79" s="576"/>
      <c r="S79" s="327"/>
    </row>
    <row r="80" spans="1:18" ht="21.75" customHeight="1">
      <c r="A80" s="137" t="s">
        <v>173</v>
      </c>
      <c r="B80" s="443"/>
      <c r="C80" s="138"/>
      <c r="D80" s="257">
        <f t="shared" si="6"/>
        <v>0</v>
      </c>
      <c r="E80" s="444"/>
      <c r="F80" s="445"/>
      <c r="G80" s="446"/>
      <c r="H80" s="447"/>
      <c r="I80" s="533"/>
      <c r="J80" s="448">
        <f t="shared" si="7"/>
        <v>0</v>
      </c>
      <c r="K80" s="444"/>
      <c r="L80" s="58"/>
      <c r="M80" s="532"/>
      <c r="O80" s="486"/>
      <c r="P80" s="73"/>
      <c r="Q80" s="524" t="s">
        <v>297</v>
      </c>
      <c r="R80" s="575">
        <f>R78-R79</f>
        <v>0</v>
      </c>
    </row>
    <row r="81" spans="1:18" ht="21" customHeight="1" thickBot="1">
      <c r="A81" s="449" t="s">
        <v>168</v>
      </c>
      <c r="B81" s="450">
        <f>SUM(B52:B79)</f>
        <v>0</v>
      </c>
      <c r="C81" s="451">
        <f>SUM(C52:C80)</f>
        <v>0</v>
      </c>
      <c r="D81" s="451">
        <f>SUM(D52:D80)</f>
        <v>0</v>
      </c>
      <c r="E81" s="452">
        <f>K105*D81</f>
        <v>0</v>
      </c>
      <c r="F81" s="439"/>
      <c r="G81" s="450">
        <f>SUM(G52:G79)</f>
        <v>0</v>
      </c>
      <c r="H81" s="453"/>
      <c r="I81" s="454">
        <f>SUM(I52:I80)</f>
        <v>0</v>
      </c>
      <c r="J81" s="454">
        <f>SUM(J52:J80)</f>
        <v>0</v>
      </c>
      <c r="K81" s="452">
        <f>K105*J81</f>
        <v>0</v>
      </c>
      <c r="L81" s="58"/>
      <c r="M81" s="455"/>
      <c r="O81" s="530"/>
      <c r="P81" s="531"/>
      <c r="Q81" s="561" t="s">
        <v>268</v>
      </c>
      <c r="R81" s="562">
        <f>I80</f>
        <v>0</v>
      </c>
    </row>
    <row r="82" spans="1:13" ht="21" customHeight="1">
      <c r="A82" s="44" t="s">
        <v>89</v>
      </c>
      <c r="B82" s="46"/>
      <c r="C82" s="87"/>
      <c r="D82" s="156"/>
      <c r="E82" s="32"/>
      <c r="F82" s="116"/>
      <c r="G82" s="109"/>
      <c r="H82" s="45"/>
      <c r="I82" s="146"/>
      <c r="J82" s="292"/>
      <c r="K82" s="32"/>
      <c r="M82" s="315"/>
    </row>
    <row r="83" spans="1:13" ht="18.75" customHeight="1">
      <c r="A83" s="56" t="s">
        <v>285</v>
      </c>
      <c r="B83" s="40"/>
      <c r="C83" s="83"/>
      <c r="D83" s="275">
        <f>B83-C83</f>
        <v>0</v>
      </c>
      <c r="E83" s="279"/>
      <c r="F83" s="116"/>
      <c r="G83" s="110"/>
      <c r="H83" s="176"/>
      <c r="I83" s="40"/>
      <c r="J83" s="154">
        <f>G83-I83</f>
        <v>0</v>
      </c>
      <c r="K83" s="279"/>
      <c r="M83" s="158"/>
    </row>
    <row r="84" spans="1:13" ht="18.75" customHeight="1">
      <c r="A84" s="56" t="s">
        <v>286</v>
      </c>
      <c r="B84" s="40"/>
      <c r="C84" s="83"/>
      <c r="D84" s="275">
        <f>B84-C84</f>
        <v>0</v>
      </c>
      <c r="E84" s="279"/>
      <c r="F84" s="116"/>
      <c r="G84" s="154"/>
      <c r="H84" s="177"/>
      <c r="I84" s="40"/>
      <c r="J84" s="154">
        <f>G84-I84</f>
        <v>0</v>
      </c>
      <c r="K84" s="279"/>
      <c r="M84" s="301"/>
    </row>
    <row r="85" spans="1:21" ht="18.75" customHeight="1">
      <c r="A85" s="56"/>
      <c r="B85" s="40"/>
      <c r="C85" s="83"/>
      <c r="D85" s="275">
        <f>B85-C85</f>
        <v>0</v>
      </c>
      <c r="E85" s="279"/>
      <c r="F85" s="116"/>
      <c r="G85" s="154"/>
      <c r="H85" s="177"/>
      <c r="I85" s="40"/>
      <c r="J85" s="154">
        <f>G85-I85</f>
        <v>0</v>
      </c>
      <c r="K85" s="279"/>
      <c r="M85" s="301"/>
      <c r="O85" s="612" t="s">
        <v>292</v>
      </c>
      <c r="P85" s="613"/>
      <c r="Q85" s="614"/>
      <c r="U85" s="383"/>
    </row>
    <row r="86" spans="1:17" ht="21.75" customHeight="1">
      <c r="A86" s="47" t="s">
        <v>90</v>
      </c>
      <c r="B86" s="14">
        <f>SUM(B83:B85)</f>
        <v>0</v>
      </c>
      <c r="C86" s="153">
        <f>SUM(C83:C85)</f>
        <v>0</v>
      </c>
      <c r="D86" s="153">
        <f>SUM(D83:D85)</f>
        <v>0</v>
      </c>
      <c r="E86" s="15">
        <f>K105*D86</f>
        <v>0</v>
      </c>
      <c r="F86" s="116"/>
      <c r="G86" s="153">
        <f>SUM(G83:G85)</f>
        <v>0</v>
      </c>
      <c r="H86" s="12" t="s">
        <v>91</v>
      </c>
      <c r="I86" s="28">
        <f>SUM(I83:I85)</f>
        <v>0</v>
      </c>
      <c r="J86" s="28">
        <f>SUM(J83:J85)</f>
        <v>0</v>
      </c>
      <c r="K86" s="15">
        <f>K105*J86</f>
        <v>0</v>
      </c>
      <c r="M86" s="157"/>
      <c r="O86" s="630" t="s">
        <v>266</v>
      </c>
      <c r="P86" s="631"/>
      <c r="Q86" s="632"/>
    </row>
    <row r="87" spans="1:17" ht="21" customHeight="1">
      <c r="A87" s="387" t="s">
        <v>93</v>
      </c>
      <c r="B87" s="31"/>
      <c r="C87" s="80"/>
      <c r="D87" s="156"/>
      <c r="E87" s="32"/>
      <c r="F87" s="117"/>
      <c r="G87" s="104"/>
      <c r="H87" s="62"/>
      <c r="I87" s="146"/>
      <c r="J87" s="292"/>
      <c r="K87" s="32"/>
      <c r="M87" s="302"/>
      <c r="O87" s="486"/>
      <c r="P87" s="543" t="s">
        <v>267</v>
      </c>
      <c r="Q87" s="545">
        <f>G103</f>
        <v>0</v>
      </c>
    </row>
    <row r="88" spans="1:17" ht="18.75" customHeight="1">
      <c r="A88" s="56" t="s">
        <v>94</v>
      </c>
      <c r="B88" s="35">
        <v>0</v>
      </c>
      <c r="C88" s="85"/>
      <c r="D88" s="275">
        <f>B88-C88</f>
        <v>0</v>
      </c>
      <c r="E88" s="280"/>
      <c r="F88" s="117"/>
      <c r="G88" s="111">
        <v>0</v>
      </c>
      <c r="H88" s="9" t="s">
        <v>95</v>
      </c>
      <c r="I88" s="24"/>
      <c r="J88" s="289">
        <f>G88-I88</f>
        <v>0</v>
      </c>
      <c r="K88" s="280"/>
      <c r="M88" s="301"/>
      <c r="O88" s="486"/>
      <c r="P88" s="543" t="s">
        <v>306</v>
      </c>
      <c r="Q88" s="537">
        <v>2400</v>
      </c>
    </row>
    <row r="89" spans="1:18" ht="18.75" customHeight="1">
      <c r="A89" s="56" t="s">
        <v>96</v>
      </c>
      <c r="B89" s="35">
        <v>0</v>
      </c>
      <c r="C89" s="85"/>
      <c r="D89" s="275">
        <f>B89-C89</f>
        <v>0</v>
      </c>
      <c r="E89" s="280"/>
      <c r="F89" s="117"/>
      <c r="G89" s="111">
        <v>0</v>
      </c>
      <c r="H89" s="9" t="s">
        <v>97</v>
      </c>
      <c r="I89" s="24"/>
      <c r="J89" s="289">
        <f>G89-I89</f>
        <v>0</v>
      </c>
      <c r="K89" s="280"/>
      <c r="M89" s="301"/>
      <c r="O89" s="486"/>
      <c r="P89" s="543" t="s">
        <v>284</v>
      </c>
      <c r="Q89" s="537">
        <f>Q88*Q87</f>
        <v>0</v>
      </c>
      <c r="R89" s="161"/>
    </row>
    <row r="90" spans="1:21" ht="18.75" customHeight="1">
      <c r="A90" s="56" t="s">
        <v>98</v>
      </c>
      <c r="B90" s="35">
        <v>0</v>
      </c>
      <c r="C90" s="85"/>
      <c r="D90" s="275">
        <f>B90-C90</f>
        <v>0</v>
      </c>
      <c r="E90" s="276"/>
      <c r="F90" s="117"/>
      <c r="G90" s="111">
        <v>0</v>
      </c>
      <c r="H90" s="9" t="s">
        <v>99</v>
      </c>
      <c r="I90" s="24"/>
      <c r="J90" s="289">
        <f>G90-I90</f>
        <v>0</v>
      </c>
      <c r="K90" s="276"/>
      <c r="M90" s="301"/>
      <c r="O90" s="486"/>
      <c r="P90" s="543" t="s">
        <v>281</v>
      </c>
      <c r="Q90" s="537">
        <f>J98</f>
        <v>0</v>
      </c>
      <c r="R90" s="215"/>
      <c r="U90" s="383"/>
    </row>
    <row r="91" spans="1:19" ht="18.75" customHeight="1">
      <c r="A91" s="56" t="s">
        <v>100</v>
      </c>
      <c r="B91" s="35">
        <v>0</v>
      </c>
      <c r="C91" s="85">
        <v>0</v>
      </c>
      <c r="D91" s="275">
        <f>B91-C91</f>
        <v>0</v>
      </c>
      <c r="E91" s="276"/>
      <c r="F91" s="117"/>
      <c r="G91" s="111">
        <v>0</v>
      </c>
      <c r="H91" s="9" t="s">
        <v>101</v>
      </c>
      <c r="I91" s="24">
        <v>0</v>
      </c>
      <c r="J91" s="289">
        <f>G91-I91</f>
        <v>0</v>
      </c>
      <c r="K91" s="276"/>
      <c r="M91" s="301"/>
      <c r="O91" s="486"/>
      <c r="P91" s="543" t="s">
        <v>298</v>
      </c>
      <c r="Q91" s="537">
        <f>Q90-Q89</f>
        <v>0</v>
      </c>
      <c r="R91" s="161"/>
      <c r="S91" s="161"/>
    </row>
    <row r="92" spans="1:19" ht="21" customHeight="1">
      <c r="A92" s="13" t="s">
        <v>102</v>
      </c>
      <c r="B92" s="28">
        <f>SUM(B88:B91)</f>
        <v>0</v>
      </c>
      <c r="C92" s="28">
        <f>SUM(C88:C91)</f>
        <v>0</v>
      </c>
      <c r="D92" s="28">
        <f>SUM(D88:D91)</f>
        <v>0</v>
      </c>
      <c r="E92" s="278">
        <f>K105*D92</f>
        <v>0</v>
      </c>
      <c r="F92" s="116"/>
      <c r="G92" s="28">
        <f>SUM(G88:G91)</f>
        <v>0</v>
      </c>
      <c r="H92" s="45"/>
      <c r="I92" s="28">
        <f>SUM(I88:I91)</f>
        <v>0</v>
      </c>
      <c r="J92" s="28">
        <f>SUM(J88:J91)</f>
        <v>0</v>
      </c>
      <c r="K92" s="278">
        <f>K105*J92</f>
        <v>0</v>
      </c>
      <c r="M92" s="301"/>
      <c r="O92" s="530"/>
      <c r="P92" s="525" t="s">
        <v>283</v>
      </c>
      <c r="Q92" s="569"/>
      <c r="R92" s="161"/>
      <c r="S92" s="161"/>
    </row>
    <row r="93" spans="1:19" ht="21" customHeight="1">
      <c r="A93" s="387" t="s">
        <v>103</v>
      </c>
      <c r="B93" s="151"/>
      <c r="C93" s="88"/>
      <c r="D93" s="156"/>
      <c r="E93" s="32"/>
      <c r="F93" s="123"/>
      <c r="G93" s="112"/>
      <c r="H93" s="67"/>
      <c r="I93" s="146"/>
      <c r="J93" s="292"/>
      <c r="K93" s="32"/>
      <c r="M93" s="302"/>
      <c r="S93" s="161"/>
    </row>
    <row r="94" spans="1:22" ht="18.75" customHeight="1">
      <c r="A94" s="57" t="s">
        <v>83</v>
      </c>
      <c r="B94" s="40">
        <v>0</v>
      </c>
      <c r="C94" s="101"/>
      <c r="D94" s="275">
        <f>B94-C94</f>
        <v>0</v>
      </c>
      <c r="E94" s="280"/>
      <c r="F94" s="117"/>
      <c r="G94" s="40">
        <v>0</v>
      </c>
      <c r="H94" s="9" t="s">
        <v>104</v>
      </c>
      <c r="I94" s="24"/>
      <c r="J94" s="289">
        <f>G94-I94</f>
        <v>0</v>
      </c>
      <c r="K94" s="280"/>
      <c r="M94" s="301"/>
      <c r="O94" s="612" t="s">
        <v>293</v>
      </c>
      <c r="P94" s="613"/>
      <c r="Q94" s="613"/>
      <c r="R94" s="614"/>
      <c r="S94" s="161"/>
      <c r="V94" s="383"/>
    </row>
    <row r="95" spans="1:19" ht="18.75" customHeight="1">
      <c r="A95" s="57" t="s">
        <v>82</v>
      </c>
      <c r="B95" s="40">
        <v>0</v>
      </c>
      <c r="C95" s="101"/>
      <c r="D95" s="275">
        <f>B95-C95</f>
        <v>0</v>
      </c>
      <c r="E95" s="280"/>
      <c r="F95" s="117"/>
      <c r="G95" s="40">
        <v>0</v>
      </c>
      <c r="H95" s="9" t="s">
        <v>105</v>
      </c>
      <c r="I95" s="24"/>
      <c r="J95" s="289">
        <f>G95-I95</f>
        <v>0</v>
      </c>
      <c r="K95" s="280"/>
      <c r="M95" s="157"/>
      <c r="O95" s="547"/>
      <c r="P95" s="548" t="s">
        <v>271</v>
      </c>
      <c r="Q95" s="549"/>
      <c r="R95" s="550"/>
      <c r="S95" s="161"/>
    </row>
    <row r="96" spans="1:27" ht="18.75" customHeight="1">
      <c r="A96" s="57" t="s">
        <v>106</v>
      </c>
      <c r="B96" s="40">
        <v>0</v>
      </c>
      <c r="C96" s="101"/>
      <c r="D96" s="275">
        <f>B96-C96</f>
        <v>0</v>
      </c>
      <c r="E96" s="280"/>
      <c r="F96" s="117"/>
      <c r="G96" s="40">
        <v>0</v>
      </c>
      <c r="H96" s="9" t="s">
        <v>107</v>
      </c>
      <c r="I96" s="24"/>
      <c r="J96" s="289">
        <f>G96-I96</f>
        <v>0</v>
      </c>
      <c r="K96" s="280"/>
      <c r="M96" s="157"/>
      <c r="O96" s="486"/>
      <c r="P96" s="73"/>
      <c r="Q96" s="543" t="s">
        <v>313</v>
      </c>
      <c r="R96" s="537">
        <f>G8+G24+G43+G50+G92+G98</f>
        <v>0</v>
      </c>
      <c r="S96" s="161"/>
      <c r="U96" s="626"/>
      <c r="V96" s="626"/>
      <c r="W96" s="626"/>
      <c r="X96" s="626"/>
      <c r="Y96" s="626"/>
      <c r="Z96" s="626"/>
      <c r="AA96" s="626"/>
    </row>
    <row r="97" spans="1:27" ht="18.75" customHeight="1">
      <c r="A97" s="56" t="s">
        <v>108</v>
      </c>
      <c r="B97" s="40"/>
      <c r="C97" s="101"/>
      <c r="D97" s="281">
        <f>B97-C97</f>
        <v>0</v>
      </c>
      <c r="E97" s="278"/>
      <c r="F97" s="117"/>
      <c r="G97" s="104"/>
      <c r="H97" s="67"/>
      <c r="I97" s="544"/>
      <c r="J97" s="19">
        <f>G97-I97</f>
        <v>0</v>
      </c>
      <c r="K97" s="278"/>
      <c r="M97" s="301"/>
      <c r="O97" s="486"/>
      <c r="P97" s="356"/>
      <c r="Q97" s="359" t="s">
        <v>312</v>
      </c>
      <c r="R97" s="528">
        <f>(J8+J24+J43+J50+J92+J98)</f>
        <v>0</v>
      </c>
      <c r="U97" s="626"/>
      <c r="V97" s="626"/>
      <c r="W97" s="626"/>
      <c r="X97" s="626"/>
      <c r="Y97" s="626"/>
      <c r="Z97" s="626"/>
      <c r="AA97" s="626"/>
    </row>
    <row r="98" spans="1:19" ht="21" customHeight="1">
      <c r="A98" s="47" t="s">
        <v>109</v>
      </c>
      <c r="B98" s="28">
        <f>SUM(B94:B96)</f>
        <v>0</v>
      </c>
      <c r="C98" s="28">
        <f>SUM(C94:C96)</f>
        <v>0</v>
      </c>
      <c r="D98" s="28">
        <f>SUM(D94:D96)</f>
        <v>0</v>
      </c>
      <c r="E98" s="278">
        <f>K105*D98</f>
        <v>0</v>
      </c>
      <c r="F98" s="116"/>
      <c r="G98" s="28">
        <f>SUM(G94:G96)</f>
        <v>0</v>
      </c>
      <c r="H98" s="67"/>
      <c r="I98" s="28">
        <f>SUM(I94:I97)</f>
        <v>0</v>
      </c>
      <c r="J98" s="28">
        <f>SUM(J94:J97)</f>
        <v>0</v>
      </c>
      <c r="K98" s="278">
        <f>K105*J98</f>
        <v>0</v>
      </c>
      <c r="M98" s="301"/>
      <c r="O98" s="486"/>
      <c r="P98" s="73"/>
      <c r="Q98" s="358" t="s">
        <v>270</v>
      </c>
      <c r="R98" s="529">
        <f>(B45+B81)*0.2</f>
        <v>0</v>
      </c>
      <c r="S98" s="354"/>
    </row>
    <row r="99" spans="1:21" ht="21" customHeight="1" thickBot="1">
      <c r="A99" s="382" t="s">
        <v>247</v>
      </c>
      <c r="B99" s="152"/>
      <c r="C99" s="461">
        <v>0</v>
      </c>
      <c r="D99" s="594">
        <f>B99-C99</f>
        <v>0</v>
      </c>
      <c r="E99" s="32"/>
      <c r="F99" s="119"/>
      <c r="G99" s="113"/>
      <c r="H99" s="89"/>
      <c r="I99" s="462">
        <v>0</v>
      </c>
      <c r="J99" s="595">
        <f>G99-I99</f>
        <v>0</v>
      </c>
      <c r="K99" s="32"/>
      <c r="M99" s="463"/>
      <c r="O99" s="486"/>
      <c r="P99" s="380"/>
      <c r="Q99" s="543" t="s">
        <v>299</v>
      </c>
      <c r="R99" s="542">
        <f>R97-R98</f>
        <v>0</v>
      </c>
      <c r="S99" s="456"/>
      <c r="U99" s="383"/>
    </row>
    <row r="100" spans="1:19" ht="22.5" customHeight="1" thickBot="1">
      <c r="A100" s="50" t="s">
        <v>176</v>
      </c>
      <c r="B100" s="304">
        <f>B98+B92+B86+B81+B50+B45+B43+B24+B8</f>
        <v>0</v>
      </c>
      <c r="C100" s="231">
        <f>C99+C98+C92+C86+C81+C50+C45+C43+C24+C8</f>
        <v>0</v>
      </c>
      <c r="D100" s="378">
        <f>D99+D98+D92+D81+D50+D43+D24+D86+D45+D8</f>
        <v>0</v>
      </c>
      <c r="E100" s="379">
        <f>D100*K105</f>
        <v>0</v>
      </c>
      <c r="F100" s="116"/>
      <c r="G100" s="231">
        <f>+G98+G92+G86+G81+G50+G45+G43+G24+G8</f>
        <v>0</v>
      </c>
      <c r="H100" s="232"/>
      <c r="I100" s="231">
        <f>I99+I98+I92+I86+I81+I50+I45+I43+I24+I8</f>
        <v>0</v>
      </c>
      <c r="J100" s="378">
        <f>J99+J98+J92+J81+J50+J43+J24+J86+J45+J8</f>
        <v>0</v>
      </c>
      <c r="K100" s="379">
        <f>K105*J100</f>
        <v>0</v>
      </c>
      <c r="M100" s="136"/>
      <c r="O100" s="530"/>
      <c r="P100" s="567"/>
      <c r="Q100" s="558" t="s">
        <v>277</v>
      </c>
      <c r="R100" s="568">
        <f>I99</f>
        <v>0</v>
      </c>
      <c r="S100" s="384"/>
    </row>
    <row r="101" spans="1:14" s="141" customFormat="1" ht="6.75" customHeight="1">
      <c r="A101" s="208"/>
      <c r="B101" s="205"/>
      <c r="C101" s="205"/>
      <c r="E101" s="267"/>
      <c r="F101" s="206"/>
      <c r="G101" s="205"/>
      <c r="H101" s="207"/>
      <c r="I101" s="205"/>
      <c r="K101" s="267"/>
      <c r="M101" s="94"/>
      <c r="N101" s="253"/>
    </row>
    <row r="102" spans="1:14" s="141" customFormat="1" ht="21" customHeight="1" thickBot="1">
      <c r="A102" s="208"/>
      <c r="B102" s="208"/>
      <c r="C102" s="205"/>
      <c r="E102" s="268"/>
      <c r="F102" s="206"/>
      <c r="G102" s="205"/>
      <c r="H102" s="207"/>
      <c r="I102" s="411" t="s">
        <v>237</v>
      </c>
      <c r="K102" s="268"/>
      <c r="M102" s="94"/>
      <c r="N102" s="254"/>
    </row>
    <row r="103" spans="1:19" s="141" customFormat="1" ht="21" customHeight="1">
      <c r="A103" s="52" t="s">
        <v>177</v>
      </c>
      <c r="B103" s="233"/>
      <c r="C103" s="243"/>
      <c r="D103" s="600"/>
      <c r="E103" s="268"/>
      <c r="F103" s="236"/>
      <c r="G103" s="602"/>
      <c r="H103" s="601"/>
      <c r="I103" s="282"/>
      <c r="J103" s="94"/>
      <c r="K103" s="344"/>
      <c r="L103" s="245" t="s">
        <v>189</v>
      </c>
      <c r="M103" s="283"/>
      <c r="N103" s="161"/>
      <c r="O103" s="623" t="s">
        <v>294</v>
      </c>
      <c r="P103" s="624"/>
      <c r="Q103" s="624"/>
      <c r="R103" s="624"/>
      <c r="S103" s="625"/>
    </row>
    <row r="104" spans="1:19" s="141" customFormat="1" ht="21" customHeight="1">
      <c r="A104" s="52" t="s">
        <v>178</v>
      </c>
      <c r="B104" s="233"/>
      <c r="C104" s="244"/>
      <c r="D104" s="603"/>
      <c r="E104" s="272"/>
      <c r="F104" s="236"/>
      <c r="G104" s="602"/>
      <c r="H104" s="601"/>
      <c r="I104" s="282"/>
      <c r="J104" s="271"/>
      <c r="K104" s="596">
        <f>O115</f>
        <v>0</v>
      </c>
      <c r="L104" s="591" t="s">
        <v>302</v>
      </c>
      <c r="M104" s="285"/>
      <c r="N104" s="73"/>
      <c r="O104" s="534"/>
      <c r="P104" s="162" t="s">
        <v>248</v>
      </c>
      <c r="Q104" s="94"/>
      <c r="R104" s="94"/>
      <c r="S104" s="488"/>
    </row>
    <row r="105" spans="1:19" s="141" customFormat="1" ht="21" customHeight="1" thickBot="1">
      <c r="A105" s="52" t="s">
        <v>176</v>
      </c>
      <c r="B105" s="236">
        <f>B100</f>
        <v>0</v>
      </c>
      <c r="C105" s="243"/>
      <c r="D105" s="604"/>
      <c r="E105" s="260"/>
      <c r="F105" s="236"/>
      <c r="G105" s="236">
        <f>G100</f>
        <v>0</v>
      </c>
      <c r="H105" s="601"/>
      <c r="I105" s="599">
        <f>G105-B105</f>
        <v>0</v>
      </c>
      <c r="J105" s="273"/>
      <c r="K105" s="323">
        <f>SUM(K103:K104)/100</f>
        <v>0</v>
      </c>
      <c r="L105" s="246" t="s">
        <v>190</v>
      </c>
      <c r="M105" s="286"/>
      <c r="O105" s="579"/>
      <c r="P105" s="580" t="s">
        <v>197</v>
      </c>
      <c r="Q105" s="215"/>
      <c r="R105" s="215"/>
      <c r="S105" s="488"/>
    </row>
    <row r="106" spans="1:19" s="141" customFormat="1" ht="21" customHeight="1">
      <c r="A106" s="52" t="s">
        <v>179</v>
      </c>
      <c r="B106" s="236">
        <f>C100*-1</f>
        <v>0</v>
      </c>
      <c r="C106" s="599"/>
      <c r="D106" s="605"/>
      <c r="E106" s="272"/>
      <c r="F106" s="236"/>
      <c r="G106" s="236">
        <f>I100*-1</f>
        <v>0</v>
      </c>
      <c r="H106" s="601"/>
      <c r="I106" s="599">
        <f>B106-G106</f>
        <v>0</v>
      </c>
      <c r="J106" s="274"/>
      <c r="K106" s="272"/>
      <c r="M106" s="94"/>
      <c r="O106" s="581"/>
      <c r="P106" s="580" t="s">
        <v>198</v>
      </c>
      <c r="Q106" s="215"/>
      <c r="R106" s="215"/>
      <c r="S106" s="488"/>
    </row>
    <row r="107" spans="1:19" s="141" customFormat="1" ht="21" customHeight="1">
      <c r="A107" s="52" t="s">
        <v>180</v>
      </c>
      <c r="B107" s="236">
        <v>0</v>
      </c>
      <c r="C107" s="599"/>
      <c r="D107" s="600"/>
      <c r="E107" s="53"/>
      <c r="F107" s="236"/>
      <c r="G107" s="236">
        <v>0</v>
      </c>
      <c r="H107" s="601"/>
      <c r="I107" s="599"/>
      <c r="K107" s="53"/>
      <c r="M107" s="94"/>
      <c r="O107" s="579"/>
      <c r="P107" s="580" t="s">
        <v>199</v>
      </c>
      <c r="Q107" s="215"/>
      <c r="R107" s="215"/>
      <c r="S107" s="488"/>
    </row>
    <row r="108" spans="1:19" s="141" customFormat="1" ht="21" customHeight="1">
      <c r="A108" s="52" t="s">
        <v>181</v>
      </c>
      <c r="B108" s="236">
        <f>SUM(B105:B107)</f>
        <v>0</v>
      </c>
      <c r="C108" s="599"/>
      <c r="D108" s="600"/>
      <c r="E108" s="53"/>
      <c r="F108" s="236"/>
      <c r="G108" s="236">
        <f>SUM(G105:G107)</f>
        <v>0</v>
      </c>
      <c r="H108" s="601"/>
      <c r="I108" s="599">
        <f>G108-B108</f>
        <v>0</v>
      </c>
      <c r="K108" s="53"/>
      <c r="M108" s="94"/>
      <c r="O108" s="581"/>
      <c r="P108" s="580" t="s">
        <v>200</v>
      </c>
      <c r="Q108" s="215"/>
      <c r="R108" s="215"/>
      <c r="S108" s="488"/>
    </row>
    <row r="109" spans="1:19" s="141" customFormat="1" ht="21" customHeight="1" thickBot="1">
      <c r="A109" s="52" t="s">
        <v>287</v>
      </c>
      <c r="B109" s="238">
        <f>+K105</f>
        <v>0</v>
      </c>
      <c r="C109" s="599"/>
      <c r="D109" s="600"/>
      <c r="E109" s="269"/>
      <c r="F109" s="236"/>
      <c r="G109" s="238">
        <f>+K105</f>
        <v>0</v>
      </c>
      <c r="H109" s="601"/>
      <c r="I109" s="599"/>
      <c r="K109" s="269"/>
      <c r="M109" s="94"/>
      <c r="O109" s="582"/>
      <c r="P109" s="583"/>
      <c r="Q109" s="584">
        <v>0</v>
      </c>
      <c r="R109" s="585" t="s">
        <v>238</v>
      </c>
      <c r="S109" s="488"/>
    </row>
    <row r="110" spans="1:19" s="141" customFormat="1" ht="21" customHeight="1" thickBot="1">
      <c r="A110" s="607" t="s">
        <v>303</v>
      </c>
      <c r="B110" s="328">
        <f>B108*B109</f>
        <v>0</v>
      </c>
      <c r="C110" s="599"/>
      <c r="D110" s="600"/>
      <c r="E110" s="269"/>
      <c r="F110" s="236"/>
      <c r="G110" s="328">
        <f>G108*G109</f>
        <v>0</v>
      </c>
      <c r="H110" s="601"/>
      <c r="I110" s="599"/>
      <c r="K110" s="269"/>
      <c r="M110" s="94"/>
      <c r="O110" s="582"/>
      <c r="P110" s="583"/>
      <c r="Q110" s="584">
        <v>1</v>
      </c>
      <c r="R110" s="585" t="s">
        <v>278</v>
      </c>
      <c r="S110" s="488"/>
    </row>
    <row r="111" spans="1:19" s="141" customFormat="1" ht="21" customHeight="1" thickBot="1">
      <c r="A111" s="52" t="s">
        <v>304</v>
      </c>
      <c r="B111" s="608">
        <v>0</v>
      </c>
      <c r="C111" s="599"/>
      <c r="D111" s="600"/>
      <c r="E111" s="269"/>
      <c r="F111" s="236"/>
      <c r="G111" s="608">
        <v>0</v>
      </c>
      <c r="H111" s="601"/>
      <c r="I111" s="599"/>
      <c r="K111" s="269"/>
      <c r="M111" s="94"/>
      <c r="O111" s="582"/>
      <c r="P111" s="580" t="s">
        <v>201</v>
      </c>
      <c r="Q111" s="318"/>
      <c r="R111" s="318"/>
      <c r="S111" s="488"/>
    </row>
    <row r="112" spans="1:19" s="141" customFormat="1" ht="21" customHeight="1" thickBot="1">
      <c r="A112" s="212" t="s">
        <v>182</v>
      </c>
      <c r="B112" s="328">
        <f>B110-B111</f>
        <v>0</v>
      </c>
      <c r="C112" s="599"/>
      <c r="D112" s="600"/>
      <c r="E112" s="270"/>
      <c r="F112" s="236"/>
      <c r="G112" s="328">
        <f>G110-G111</f>
        <v>0</v>
      </c>
      <c r="H112" s="601"/>
      <c r="I112" s="599">
        <f>G112-B112</f>
        <v>0</v>
      </c>
      <c r="K112" s="270"/>
      <c r="M112" s="94"/>
      <c r="O112" s="581"/>
      <c r="P112" s="580" t="s">
        <v>202</v>
      </c>
      <c r="Q112" s="318"/>
      <c r="R112" s="318"/>
      <c r="S112" s="488"/>
    </row>
    <row r="113" spans="1:19" s="141" customFormat="1" ht="21" customHeight="1">
      <c r="A113" s="242" t="s">
        <v>188</v>
      </c>
      <c r="B113" s="236">
        <f>B100-B112</f>
        <v>0</v>
      </c>
      <c r="C113" s="599"/>
      <c r="D113" s="600"/>
      <c r="E113" s="270"/>
      <c r="F113" s="236"/>
      <c r="G113" s="236">
        <f>G100-G112</f>
        <v>0</v>
      </c>
      <c r="H113" s="601"/>
      <c r="I113" s="599">
        <f>G113-B113</f>
        <v>0</v>
      </c>
      <c r="K113" s="270"/>
      <c r="M113" s="94"/>
      <c r="O113" s="582"/>
      <c r="P113" s="580" t="s">
        <v>203</v>
      </c>
      <c r="Q113" s="318"/>
      <c r="R113" s="318"/>
      <c r="S113" s="586"/>
    </row>
    <row r="114" spans="1:19" s="141" customFormat="1" ht="21" customHeight="1">
      <c r="A114" s="52" t="s">
        <v>211</v>
      </c>
      <c r="B114" s="236"/>
      <c r="C114" s="599"/>
      <c r="D114" s="600"/>
      <c r="E114" s="270"/>
      <c r="F114" s="236"/>
      <c r="G114" s="236"/>
      <c r="H114" s="601"/>
      <c r="I114" s="599">
        <f>G114-B114</f>
        <v>0</v>
      </c>
      <c r="K114" s="270"/>
      <c r="M114" s="94"/>
      <c r="O114" s="582"/>
      <c r="P114" s="580" t="s">
        <v>204</v>
      </c>
      <c r="Q114" s="318"/>
      <c r="R114" s="256"/>
      <c r="S114" s="586"/>
    </row>
    <row r="115" spans="1:19" s="141" customFormat="1" ht="21" customHeight="1">
      <c r="A115" s="52" t="s">
        <v>212</v>
      </c>
      <c r="B115" s="236">
        <v>0</v>
      </c>
      <c r="C115" s="599"/>
      <c r="D115" s="600"/>
      <c r="E115" s="270"/>
      <c r="F115" s="236"/>
      <c r="G115" s="236">
        <v>0</v>
      </c>
      <c r="H115" s="601"/>
      <c r="I115" s="599"/>
      <c r="K115" s="270"/>
      <c r="M115" s="94"/>
      <c r="O115" s="592">
        <f>SUM(O105:O114)</f>
        <v>0</v>
      </c>
      <c r="P115" s="587" t="s">
        <v>205</v>
      </c>
      <c r="Q115" s="588"/>
      <c r="R115" s="589"/>
      <c r="S115" s="590"/>
    </row>
    <row r="116" spans="1:15" s="141" customFormat="1" ht="21" customHeight="1">
      <c r="A116" s="52" t="s">
        <v>183</v>
      </c>
      <c r="B116" s="236">
        <f>+B114-B115</f>
        <v>0</v>
      </c>
      <c r="C116" s="234"/>
      <c r="E116" s="270"/>
      <c r="F116" s="235"/>
      <c r="G116" s="236">
        <f>+G114-G115</f>
        <v>0</v>
      </c>
      <c r="H116" s="606" t="s">
        <v>92</v>
      </c>
      <c r="I116" s="599">
        <f>G116-B116</f>
        <v>0</v>
      </c>
      <c r="K116" s="270"/>
      <c r="M116" s="94"/>
      <c r="O116" s="381" t="s">
        <v>300</v>
      </c>
    </row>
    <row r="117" spans="1:15" s="141" customFormat="1" ht="21" customHeight="1">
      <c r="A117" s="52" t="s">
        <v>213</v>
      </c>
      <c r="B117" s="236"/>
      <c r="C117" s="234"/>
      <c r="E117" s="270"/>
      <c r="F117" s="235"/>
      <c r="G117" s="236"/>
      <c r="H117" s="606"/>
      <c r="I117" s="599">
        <f>G117-B117</f>
        <v>0</v>
      </c>
      <c r="K117" s="270"/>
      <c r="M117" s="94"/>
      <c r="O117" s="381" t="s">
        <v>301</v>
      </c>
    </row>
    <row r="118" spans="1:13" s="141" customFormat="1" ht="21" customHeight="1">
      <c r="A118" s="52" t="s">
        <v>214</v>
      </c>
      <c r="B118" s="235">
        <v>0</v>
      </c>
      <c r="C118" s="234"/>
      <c r="E118" s="270"/>
      <c r="F118" s="235"/>
      <c r="G118" s="236">
        <v>0</v>
      </c>
      <c r="H118" s="606"/>
      <c r="I118" s="599"/>
      <c r="K118" s="270"/>
      <c r="M118" s="94"/>
    </row>
    <row r="119" spans="1:13" s="141" customFormat="1" ht="21" customHeight="1">
      <c r="A119" s="52" t="s">
        <v>184</v>
      </c>
      <c r="B119" s="236">
        <f>+B117-B118</f>
        <v>0</v>
      </c>
      <c r="C119" s="234"/>
      <c r="E119" s="270"/>
      <c r="F119" s="235"/>
      <c r="G119" s="236">
        <f>+G117-G118</f>
        <v>0</v>
      </c>
      <c r="H119" s="606" t="s">
        <v>111</v>
      </c>
      <c r="I119" s="599">
        <f>G119-B119</f>
        <v>0</v>
      </c>
      <c r="K119" s="270"/>
      <c r="M119" s="94"/>
    </row>
    <row r="120" spans="1:13" s="141" customFormat="1" ht="21" customHeight="1">
      <c r="A120" s="52" t="s">
        <v>185</v>
      </c>
      <c r="B120" s="236">
        <f>+B116+B119</f>
        <v>0</v>
      </c>
      <c r="C120" s="234"/>
      <c r="E120" s="270"/>
      <c r="F120" s="235"/>
      <c r="G120" s="236">
        <f>G116+G119</f>
        <v>0</v>
      </c>
      <c r="H120" s="237"/>
      <c r="I120" s="599">
        <f>G120-B120</f>
        <v>0</v>
      </c>
      <c r="K120" s="270"/>
      <c r="M120" s="94"/>
    </row>
    <row r="121" spans="1:13" s="141" customFormat="1" ht="21" customHeight="1">
      <c r="A121" s="52" t="s">
        <v>287</v>
      </c>
      <c r="B121" s="238">
        <f>B109</f>
        <v>0</v>
      </c>
      <c r="C121" s="234"/>
      <c r="E121" s="270"/>
      <c r="F121" s="235"/>
      <c r="G121" s="238">
        <f>G109</f>
        <v>0</v>
      </c>
      <c r="H121" s="237"/>
      <c r="I121" s="599"/>
      <c r="K121" s="270"/>
      <c r="M121" s="94"/>
    </row>
    <row r="122" spans="1:13" s="141" customFormat="1" ht="21" customHeight="1">
      <c r="A122" s="52" t="s">
        <v>186</v>
      </c>
      <c r="B122" s="236">
        <f>B120*B121</f>
        <v>0</v>
      </c>
      <c r="C122" s="234"/>
      <c r="E122" s="270"/>
      <c r="F122" s="235"/>
      <c r="G122" s="236">
        <f>G120*G121</f>
        <v>0</v>
      </c>
      <c r="H122" s="237"/>
      <c r="I122" s="599">
        <f>G122-B122</f>
        <v>0</v>
      </c>
      <c r="K122" s="270"/>
      <c r="M122" s="94"/>
    </row>
    <row r="123" spans="1:13" s="141" customFormat="1" ht="21" customHeight="1" thickBot="1">
      <c r="A123" s="209" t="s">
        <v>187</v>
      </c>
      <c r="B123" s="305">
        <f>B112+B122</f>
        <v>0</v>
      </c>
      <c r="C123" s="234"/>
      <c r="D123" s="260"/>
      <c r="E123" s="262"/>
      <c r="F123" s="235"/>
      <c r="G123" s="236">
        <f>G112+G122</f>
        <v>0</v>
      </c>
      <c r="H123" s="237"/>
      <c r="I123" s="599">
        <f>G123-B123</f>
        <v>0</v>
      </c>
      <c r="K123" s="270"/>
      <c r="M123" s="247"/>
    </row>
    <row r="124" spans="1:13" s="141" customFormat="1" ht="21" customHeight="1" thickBot="1">
      <c r="A124" s="210" t="s">
        <v>113</v>
      </c>
      <c r="B124" s="328">
        <f>B105+B114+B117</f>
        <v>0</v>
      </c>
      <c r="C124" s="234"/>
      <c r="E124" s="73"/>
      <c r="F124" s="235"/>
      <c r="G124" s="328">
        <f>G105+G114+G117</f>
        <v>0</v>
      </c>
      <c r="H124" s="237"/>
      <c r="I124" s="599">
        <f>G124-B124</f>
        <v>0</v>
      </c>
      <c r="K124" s="270"/>
      <c r="M124" s="247"/>
    </row>
    <row r="125" spans="1:13" s="141" customFormat="1" ht="21" customHeight="1">
      <c r="A125" s="242" t="s">
        <v>191</v>
      </c>
      <c r="B125" s="236">
        <f>B124-B123</f>
        <v>0</v>
      </c>
      <c r="C125" s="599"/>
      <c r="D125" s="600"/>
      <c r="E125" s="70"/>
      <c r="F125" s="236"/>
      <c r="G125" s="236">
        <f>G124-G123</f>
        <v>0</v>
      </c>
      <c r="H125" s="601"/>
      <c r="I125" s="599">
        <f>G125-B125</f>
        <v>0</v>
      </c>
      <c r="K125" s="270"/>
      <c r="M125" s="247"/>
    </row>
    <row r="126" spans="1:18" s="141" customFormat="1" ht="21" customHeight="1">
      <c r="A126" s="70"/>
      <c r="B126" s="70"/>
      <c r="C126" s="70"/>
      <c r="D126" s="259"/>
      <c r="E126" s="73"/>
      <c r="F126" s="93"/>
      <c r="G126" s="70"/>
      <c r="H126" s="70"/>
      <c r="I126" s="70"/>
      <c r="K126" s="270"/>
      <c r="M126" s="94"/>
      <c r="O126" s="406"/>
      <c r="P126" s="407"/>
      <c r="Q126" s="407"/>
      <c r="R126" s="406"/>
    </row>
    <row r="127" spans="1:18" s="141" customFormat="1" ht="21" customHeight="1">
      <c r="A127" s="73"/>
      <c r="B127" s="71"/>
      <c r="C127" s="73"/>
      <c r="D127" s="265"/>
      <c r="E127" s="215"/>
      <c r="F127" s="94"/>
      <c r="G127" s="73"/>
      <c r="H127" s="73"/>
      <c r="I127" s="71"/>
      <c r="K127" s="270"/>
      <c r="M127" s="247"/>
      <c r="N127" s="159"/>
      <c r="O127" s="320"/>
      <c r="P127" s="392"/>
      <c r="Q127" s="392"/>
      <c r="R127" s="320"/>
    </row>
    <row r="128" spans="1:19" s="141" customFormat="1" ht="21" customHeight="1">
      <c r="A128" s="73"/>
      <c r="B128" s="71"/>
      <c r="C128" s="73"/>
      <c r="D128" s="260"/>
      <c r="E128" s="262"/>
      <c r="F128" s="94"/>
      <c r="G128" s="73"/>
      <c r="H128" s="73"/>
      <c r="I128" s="71"/>
      <c r="J128" s="260"/>
      <c r="K128" s="262"/>
      <c r="M128" s="247"/>
      <c r="N128" s="159"/>
      <c r="O128" s="319"/>
      <c r="P128" s="394"/>
      <c r="Q128" s="394"/>
      <c r="R128" s="327"/>
      <c r="S128" s="406"/>
    </row>
    <row r="129" spans="1:19" s="141" customFormat="1" ht="21" customHeight="1">
      <c r="A129" s="73"/>
      <c r="B129" s="71"/>
      <c r="C129" s="73"/>
      <c r="D129" s="260"/>
      <c r="E129" s="262"/>
      <c r="F129" s="94"/>
      <c r="G129" s="73"/>
      <c r="H129" s="73"/>
      <c r="I129" s="71"/>
      <c r="K129" s="73"/>
      <c r="M129" s="94"/>
      <c r="N129" s="249"/>
      <c r="O129" s="319"/>
      <c r="P129" s="394"/>
      <c r="Q129" s="394"/>
      <c r="R129" s="327"/>
      <c r="S129" s="320"/>
    </row>
    <row r="130" spans="1:20" s="141" customFormat="1" ht="21" customHeight="1">
      <c r="A130" s="73"/>
      <c r="B130" s="71"/>
      <c r="C130" s="73"/>
      <c r="D130" s="52"/>
      <c r="E130" s="262"/>
      <c r="F130" s="94"/>
      <c r="G130" s="73"/>
      <c r="H130" s="73"/>
      <c r="I130" s="71"/>
      <c r="K130" s="73"/>
      <c r="M130" s="94"/>
      <c r="O130" s="319"/>
      <c r="P130" s="394"/>
      <c r="Q130" s="394"/>
      <c r="R130" s="327"/>
      <c r="S130" s="394"/>
      <c r="T130" s="94"/>
    </row>
    <row r="131" spans="4:20" ht="15">
      <c r="D131" s="52"/>
      <c r="E131" s="262"/>
      <c r="J131" s="259"/>
      <c r="K131" s="73"/>
      <c r="O131" s="319"/>
      <c r="P131" s="394"/>
      <c r="Q131" s="394"/>
      <c r="R131" s="327"/>
      <c r="S131" s="327"/>
      <c r="T131" s="327"/>
    </row>
    <row r="132" spans="4:20" ht="15">
      <c r="D132" s="52"/>
      <c r="E132" s="262"/>
      <c r="K132" s="412"/>
      <c r="O132" s="319"/>
      <c r="P132" s="394"/>
      <c r="Q132" s="394"/>
      <c r="R132" s="327"/>
      <c r="S132" s="394"/>
      <c r="T132" s="327"/>
    </row>
    <row r="133" spans="4:22" ht="15">
      <c r="D133" s="52"/>
      <c r="E133" s="262"/>
      <c r="J133" s="260"/>
      <c r="K133" s="262"/>
      <c r="O133" s="319"/>
      <c r="P133" s="394"/>
      <c r="Q133" s="394"/>
      <c r="R133" s="327"/>
      <c r="S133" s="327"/>
      <c r="T133" s="408"/>
      <c r="U133" s="401"/>
      <c r="V133" s="400"/>
    </row>
    <row r="134" spans="4:22" ht="15">
      <c r="D134" s="52"/>
      <c r="E134" s="262"/>
      <c r="J134" s="260"/>
      <c r="K134" s="262"/>
      <c r="O134" s="319"/>
      <c r="P134" s="394"/>
      <c r="Q134" s="394"/>
      <c r="R134" s="327"/>
      <c r="S134" s="394"/>
      <c r="T134" s="73"/>
      <c r="V134" s="400"/>
    </row>
    <row r="135" spans="4:22" ht="15">
      <c r="D135" s="52"/>
      <c r="E135" s="262"/>
      <c r="J135" s="52"/>
      <c r="K135" s="262"/>
      <c r="O135" s="319"/>
      <c r="P135" s="394"/>
      <c r="Q135" s="394"/>
      <c r="R135" s="327"/>
      <c r="S135" s="327"/>
      <c r="T135" s="408"/>
      <c r="V135" s="400"/>
    </row>
    <row r="136" spans="4:22" ht="15">
      <c r="D136" s="52"/>
      <c r="J136" s="52"/>
      <c r="K136" s="262"/>
      <c r="O136" s="319"/>
      <c r="P136" s="394"/>
      <c r="Q136" s="394"/>
      <c r="R136" s="327"/>
      <c r="S136" s="394"/>
      <c r="T136" s="408"/>
      <c r="V136" s="400"/>
    </row>
    <row r="137" spans="4:22" ht="15.75">
      <c r="D137" s="91"/>
      <c r="J137" s="52"/>
      <c r="K137" s="262"/>
      <c r="O137" s="319"/>
      <c r="P137" s="394"/>
      <c r="Q137" s="394"/>
      <c r="R137" s="327"/>
      <c r="S137" s="327"/>
      <c r="T137" s="409"/>
      <c r="V137" s="400"/>
    </row>
    <row r="138" spans="4:22" ht="15.75">
      <c r="D138" s="91"/>
      <c r="J138" s="52"/>
      <c r="K138" s="262"/>
      <c r="O138" s="319"/>
      <c r="P138" s="394"/>
      <c r="Q138" s="394"/>
      <c r="R138" s="327"/>
      <c r="S138" s="394"/>
      <c r="T138" s="408"/>
      <c r="V138" s="400"/>
    </row>
    <row r="139" spans="4:22" ht="15.75">
      <c r="D139" s="91"/>
      <c r="J139" s="52"/>
      <c r="K139" s="262"/>
      <c r="O139" s="327"/>
      <c r="P139" s="394"/>
      <c r="Q139" s="394"/>
      <c r="R139" s="327"/>
      <c r="S139" s="327"/>
      <c r="T139" s="409"/>
      <c r="U139" s="401"/>
      <c r="V139" s="400"/>
    </row>
    <row r="140" spans="4:20" ht="15.75">
      <c r="D140" s="91"/>
      <c r="J140" s="52"/>
      <c r="K140" s="262"/>
      <c r="O140" s="320"/>
      <c r="P140" s="394"/>
      <c r="Q140" s="394"/>
      <c r="R140" s="327"/>
      <c r="S140" s="394"/>
      <c r="T140" s="408"/>
    </row>
    <row r="141" spans="4:20" ht="15">
      <c r="D141" s="261"/>
      <c r="J141" s="52"/>
      <c r="O141" s="327"/>
      <c r="P141" s="394"/>
      <c r="Q141" s="394"/>
      <c r="R141" s="327"/>
      <c r="S141" s="327"/>
      <c r="T141" s="408"/>
    </row>
    <row r="142" spans="4:20" ht="15.75">
      <c r="D142" s="73"/>
      <c r="J142" s="91"/>
      <c r="O142" s="327"/>
      <c r="P142" s="394"/>
      <c r="Q142" s="410"/>
      <c r="R142" s="356"/>
      <c r="S142" s="327"/>
      <c r="T142" s="73"/>
    </row>
    <row r="143" spans="4:21" ht="15.75">
      <c r="D143" s="73"/>
      <c r="J143" s="91"/>
      <c r="O143" s="320"/>
      <c r="P143" s="394"/>
      <c r="Q143" s="394"/>
      <c r="R143" s="327"/>
      <c r="S143" s="394"/>
      <c r="T143" s="408"/>
      <c r="U143" s="401"/>
    </row>
    <row r="144" spans="4:20" ht="15.75">
      <c r="D144" s="73"/>
      <c r="J144" s="91"/>
      <c r="S144" s="410"/>
      <c r="T144" s="73"/>
    </row>
    <row r="145" spans="4:20" ht="8.25" customHeight="1">
      <c r="D145" s="262"/>
      <c r="J145" s="91"/>
      <c r="S145" s="394"/>
      <c r="T145" s="73"/>
    </row>
    <row r="146" spans="4:21" ht="12.75">
      <c r="D146" s="262"/>
      <c r="J146" s="261"/>
      <c r="Q146" s="73"/>
      <c r="R146" s="73"/>
      <c r="S146" s="73"/>
      <c r="T146" s="73"/>
      <c r="U146" s="73"/>
    </row>
    <row r="147" spans="4:21" ht="12.75">
      <c r="D147" s="262"/>
      <c r="J147" s="73"/>
      <c r="O147" s="381" t="s">
        <v>243</v>
      </c>
      <c r="P147" s="141"/>
      <c r="Q147" s="94"/>
      <c r="R147" s="94"/>
      <c r="S147" s="73"/>
      <c r="T147" s="73"/>
      <c r="U147" s="73"/>
    </row>
    <row r="148" spans="4:21" ht="12.75">
      <c r="D148" s="262"/>
      <c r="J148" s="73"/>
      <c r="O148" s="389" t="s">
        <v>239</v>
      </c>
      <c r="P148" s="390" t="s">
        <v>235</v>
      </c>
      <c r="Q148" s="407"/>
      <c r="R148" s="406"/>
      <c r="S148" s="73"/>
      <c r="T148" s="73"/>
      <c r="U148" s="73"/>
    </row>
    <row r="149" spans="4:21" ht="12.75">
      <c r="D149" s="262"/>
      <c r="J149" s="73"/>
      <c r="O149" s="391"/>
      <c r="P149" s="392"/>
      <c r="Q149" s="392"/>
      <c r="R149" s="320"/>
      <c r="S149" s="161"/>
      <c r="T149" s="73"/>
      <c r="U149" s="73"/>
    </row>
    <row r="150" spans="4:21" ht="12.75">
      <c r="D150" s="262"/>
      <c r="J150" s="262"/>
      <c r="O150" s="398" t="s">
        <v>240</v>
      </c>
      <c r="P150" s="399">
        <v>21209275</v>
      </c>
      <c r="Q150" s="394"/>
      <c r="R150" s="327"/>
      <c r="S150" s="406"/>
      <c r="T150" s="73"/>
      <c r="U150" s="73"/>
    </row>
    <row r="151" spans="4:21" ht="12.75">
      <c r="D151" s="262"/>
      <c r="J151" s="262"/>
      <c r="O151" s="393"/>
      <c r="P151" s="394"/>
      <c r="Q151" s="394"/>
      <c r="R151" s="327"/>
      <c r="S151" s="320"/>
      <c r="T151" s="73"/>
      <c r="U151" s="73"/>
    </row>
    <row r="152" spans="4:21" ht="12.75">
      <c r="D152" s="263"/>
      <c r="J152" s="262"/>
      <c r="O152" s="393" t="s">
        <v>241</v>
      </c>
      <c r="P152" s="394">
        <v>1694598</v>
      </c>
      <c r="Q152" s="394"/>
      <c r="R152" s="327"/>
      <c r="S152" s="394"/>
      <c r="T152" s="94"/>
      <c r="U152" s="73"/>
    </row>
    <row r="153" spans="4:21" ht="12.75">
      <c r="D153" s="263"/>
      <c r="J153" s="262"/>
      <c r="O153" s="393"/>
      <c r="P153" s="394"/>
      <c r="Q153" s="394"/>
      <c r="R153" s="327"/>
      <c r="S153" s="327"/>
      <c r="T153" s="327"/>
      <c r="U153" s="73"/>
    </row>
    <row r="154" spans="4:21" ht="12.75">
      <c r="D154" s="263"/>
      <c r="J154" s="262"/>
      <c r="O154" s="402" t="s">
        <v>236</v>
      </c>
      <c r="P154" s="396">
        <v>6403488</v>
      </c>
      <c r="Q154" s="394"/>
      <c r="R154" s="327"/>
      <c r="S154" s="394"/>
      <c r="T154" s="327"/>
      <c r="U154" s="73"/>
    </row>
    <row r="155" spans="4:21" ht="12.75">
      <c r="D155" s="263"/>
      <c r="J155" s="262"/>
      <c r="O155" s="398"/>
      <c r="P155" s="399"/>
      <c r="Q155" s="394"/>
      <c r="R155" s="327"/>
      <c r="S155" s="327"/>
      <c r="T155" s="408"/>
      <c r="U155" s="73"/>
    </row>
    <row r="156" spans="4:21" ht="12.75">
      <c r="D156" s="263"/>
      <c r="J156" s="262"/>
      <c r="O156" s="402" t="s">
        <v>242</v>
      </c>
      <c r="P156" s="396">
        <v>2720878</v>
      </c>
      <c r="Q156" s="394"/>
      <c r="R156" s="327"/>
      <c r="S156" s="394"/>
      <c r="T156" s="73"/>
      <c r="U156" s="73"/>
    </row>
    <row r="157" spans="4:21" ht="12.75">
      <c r="D157" s="263"/>
      <c r="J157" s="263"/>
      <c r="O157" s="393"/>
      <c r="P157" s="394"/>
      <c r="Q157" s="394"/>
      <c r="R157" s="327"/>
      <c r="S157" s="327"/>
      <c r="T157" s="408"/>
      <c r="U157" s="73"/>
    </row>
    <row r="158" spans="4:21" ht="12.75">
      <c r="D158" s="263"/>
      <c r="J158" s="263"/>
      <c r="O158" s="393"/>
      <c r="P158" s="394"/>
      <c r="Q158" s="394"/>
      <c r="R158" s="327"/>
      <c r="S158" s="394"/>
      <c r="T158" s="408"/>
      <c r="U158" s="73"/>
    </row>
    <row r="159" spans="4:21" ht="12.75">
      <c r="D159" s="263"/>
      <c r="J159" s="263"/>
      <c r="O159" s="393"/>
      <c r="P159" s="394"/>
      <c r="Q159" s="394"/>
      <c r="R159" s="327"/>
      <c r="S159" s="327"/>
      <c r="T159" s="409"/>
      <c r="U159" s="73"/>
    </row>
    <row r="160" spans="4:21" ht="12.75">
      <c r="D160" s="263"/>
      <c r="J160" s="263"/>
      <c r="O160" s="393" t="s">
        <v>231</v>
      </c>
      <c r="P160" s="394">
        <f>SUM(P150:P158)</f>
        <v>32028239</v>
      </c>
      <c r="Q160" s="394"/>
      <c r="R160" s="327"/>
      <c r="S160" s="394"/>
      <c r="T160" s="408"/>
      <c r="U160" s="73"/>
    </row>
    <row r="161" spans="4:21" ht="12.75">
      <c r="D161" s="263"/>
      <c r="J161" s="263"/>
      <c r="O161" s="395"/>
      <c r="P161" s="396"/>
      <c r="Q161" s="394"/>
      <c r="R161" s="327"/>
      <c r="S161" s="327"/>
      <c r="T161" s="409"/>
      <c r="U161" s="73"/>
    </row>
    <row r="162" spans="4:21" ht="12.75">
      <c r="D162" s="263"/>
      <c r="J162" s="263"/>
      <c r="O162" s="353"/>
      <c r="P162" s="397"/>
      <c r="Q162" s="394"/>
      <c r="R162" s="327"/>
      <c r="S162" s="394"/>
      <c r="T162" s="408"/>
      <c r="U162" s="73"/>
    </row>
    <row r="163" spans="4:21" ht="12.75">
      <c r="D163" s="263"/>
      <c r="J163" s="263"/>
      <c r="O163" s="403" t="s">
        <v>242</v>
      </c>
      <c r="P163" s="399">
        <v>2720878</v>
      </c>
      <c r="Q163" s="394"/>
      <c r="R163" s="327"/>
      <c r="S163" s="327"/>
      <c r="T163" s="408"/>
      <c r="U163" s="73"/>
    </row>
    <row r="164" spans="4:21" ht="12.75">
      <c r="D164" s="263"/>
      <c r="J164" s="263"/>
      <c r="O164" s="404" t="s">
        <v>244</v>
      </c>
      <c r="P164" s="394">
        <v>1024136</v>
      </c>
      <c r="Q164" s="644"/>
      <c r="R164" s="249"/>
      <c r="S164" s="327"/>
      <c r="T164" s="73"/>
      <c r="U164" s="73"/>
    </row>
    <row r="165" spans="4:21" ht="12.75">
      <c r="D165" s="263"/>
      <c r="J165" s="263"/>
      <c r="O165" s="405"/>
      <c r="P165" s="396"/>
      <c r="Q165" s="394"/>
      <c r="R165" s="327"/>
      <c r="S165" s="394"/>
      <c r="T165" s="408"/>
      <c r="U165" s="73"/>
    </row>
    <row r="166" spans="4:21" ht="12.75">
      <c r="D166" s="263"/>
      <c r="J166" s="263"/>
      <c r="Q166" s="73"/>
      <c r="R166" s="73"/>
      <c r="S166" s="644"/>
      <c r="T166" s="73"/>
      <c r="U166" s="73"/>
    </row>
    <row r="167" spans="4:21" ht="12.75">
      <c r="D167" s="263"/>
      <c r="J167" s="263"/>
      <c r="Q167" s="73"/>
      <c r="R167" s="73"/>
      <c r="S167" s="394"/>
      <c r="T167" s="73"/>
      <c r="U167" s="73"/>
    </row>
    <row r="168" spans="4:21" ht="12.75">
      <c r="D168" s="263"/>
      <c r="J168" s="263"/>
      <c r="Q168" s="73"/>
      <c r="R168" s="73"/>
      <c r="S168" s="73"/>
      <c r="T168" s="73"/>
      <c r="U168" s="73"/>
    </row>
    <row r="169" spans="4:21" ht="12.75">
      <c r="D169" s="263"/>
      <c r="J169" s="263"/>
      <c r="Q169" s="73"/>
      <c r="R169" s="73"/>
      <c r="S169" s="73"/>
      <c r="T169" s="73"/>
      <c r="U169" s="73"/>
    </row>
    <row r="170" spans="4:21" ht="12.75">
      <c r="D170" s="263"/>
      <c r="J170" s="263"/>
      <c r="Q170" s="73"/>
      <c r="R170" s="73"/>
      <c r="S170" s="73"/>
      <c r="T170" s="73"/>
      <c r="U170" s="73"/>
    </row>
    <row r="171" spans="4:21" ht="12.75">
      <c r="D171" s="263"/>
      <c r="J171" s="263"/>
      <c r="Q171" s="73"/>
      <c r="R171" s="73"/>
      <c r="S171" s="73"/>
      <c r="T171" s="73"/>
      <c r="U171" s="73"/>
    </row>
    <row r="172" spans="4:10" ht="12.75">
      <c r="D172" s="263"/>
      <c r="J172" s="263"/>
    </row>
    <row r="173" spans="4:10" ht="12.75">
      <c r="D173" s="263"/>
      <c r="J173" s="263"/>
    </row>
    <row r="174" spans="4:10" ht="12.75">
      <c r="D174" s="263"/>
      <c r="J174" s="263"/>
    </row>
    <row r="175" spans="4:10" ht="12.75">
      <c r="D175" s="263"/>
      <c r="J175" s="263"/>
    </row>
    <row r="176" spans="4:10" ht="12.75">
      <c r="D176" s="263"/>
      <c r="J176" s="263"/>
    </row>
    <row r="177" spans="4:10" ht="12.75">
      <c r="D177" s="263"/>
      <c r="J177" s="263"/>
    </row>
    <row r="178" spans="4:10" ht="12.75">
      <c r="D178" s="263"/>
      <c r="J178" s="263"/>
    </row>
    <row r="179" spans="4:10" ht="12.75">
      <c r="D179" s="263"/>
      <c r="J179" s="263"/>
    </row>
    <row r="180" spans="4:10" ht="12.75">
      <c r="D180" s="263"/>
      <c r="J180" s="263"/>
    </row>
    <row r="181" spans="4:10" ht="12.75">
      <c r="D181" s="263"/>
      <c r="J181" s="263"/>
    </row>
    <row r="182" spans="4:10" ht="12.75">
      <c r="D182" s="263"/>
      <c r="J182" s="263"/>
    </row>
    <row r="183" spans="4:10" ht="12.75">
      <c r="D183" s="263"/>
      <c r="J183" s="263"/>
    </row>
    <row r="184" spans="4:10" ht="12.75">
      <c r="D184" s="263"/>
      <c r="J184" s="263"/>
    </row>
    <row r="185" spans="4:10" ht="12.75">
      <c r="D185" s="263"/>
      <c r="J185" s="263"/>
    </row>
    <row r="186" spans="4:10" ht="12.75">
      <c r="D186" s="263"/>
      <c r="J186" s="263"/>
    </row>
    <row r="187" spans="4:10" ht="12.75">
      <c r="D187" s="263"/>
      <c r="J187" s="263"/>
    </row>
    <row r="188" spans="4:10" ht="12.75">
      <c r="D188" s="263"/>
      <c r="J188" s="263"/>
    </row>
    <row r="189" spans="4:10" ht="12.75">
      <c r="D189" s="263"/>
      <c r="J189" s="263"/>
    </row>
    <row r="190" spans="4:10" ht="12.75">
      <c r="D190" s="263"/>
      <c r="J190" s="263"/>
    </row>
    <row r="191" spans="4:10" ht="12.75">
      <c r="D191" s="263"/>
      <c r="J191" s="263"/>
    </row>
    <row r="192" spans="4:10" ht="12.75">
      <c r="D192" s="263"/>
      <c r="J192" s="263"/>
    </row>
    <row r="193" spans="4:10" ht="12.75">
      <c r="D193" s="264"/>
      <c r="J193" s="263"/>
    </row>
    <row r="194" spans="4:10" ht="12.75">
      <c r="D194" s="264"/>
      <c r="J194" s="263"/>
    </row>
    <row r="195" spans="4:10" ht="12.75">
      <c r="D195" s="264"/>
      <c r="J195" s="263"/>
    </row>
    <row r="196" spans="4:10" ht="12.75">
      <c r="D196" s="264"/>
      <c r="J196" s="263"/>
    </row>
    <row r="197" spans="4:10" ht="12.75">
      <c r="D197" s="264"/>
      <c r="J197" s="263"/>
    </row>
    <row r="198" spans="4:10" ht="12.75">
      <c r="D198" s="264"/>
      <c r="J198" s="264"/>
    </row>
    <row r="199" spans="4:10" ht="12.75">
      <c r="D199" s="264"/>
      <c r="J199" s="264"/>
    </row>
    <row r="200" spans="4:10" ht="12.75">
      <c r="D200" s="264"/>
      <c r="J200" s="264"/>
    </row>
    <row r="201" spans="4:10" ht="12.75">
      <c r="D201" s="264"/>
      <c r="J201" s="264"/>
    </row>
    <row r="202" spans="4:10" ht="12.75">
      <c r="D202" s="264"/>
      <c r="J202" s="264"/>
    </row>
    <row r="203" spans="4:10" ht="12.75">
      <c r="D203" s="264"/>
      <c r="J203" s="264"/>
    </row>
    <row r="204" spans="4:10" ht="12.75">
      <c r="D204" s="264"/>
      <c r="J204" s="264"/>
    </row>
    <row r="205" spans="4:10" ht="12.75">
      <c r="D205" s="264"/>
      <c r="J205" s="264"/>
    </row>
    <row r="206" spans="4:10" ht="12.75">
      <c r="D206" s="264"/>
      <c r="J206" s="264"/>
    </row>
    <row r="207" spans="4:10" ht="12.75">
      <c r="D207" s="264"/>
      <c r="J207" s="264"/>
    </row>
    <row r="208" spans="4:10" ht="12.75">
      <c r="D208" s="264"/>
      <c r="J208" s="264"/>
    </row>
    <row r="209" spans="4:10" ht="12.75">
      <c r="D209" s="264"/>
      <c r="J209" s="264"/>
    </row>
    <row r="210" spans="4:10" ht="12.75">
      <c r="D210" s="264"/>
      <c r="J210" s="264"/>
    </row>
    <row r="211" spans="4:10" ht="12.75">
      <c r="D211" s="264"/>
      <c r="J211" s="264"/>
    </row>
    <row r="212" spans="4:10" ht="12.75">
      <c r="D212" s="264"/>
      <c r="J212" s="264"/>
    </row>
    <row r="213" spans="4:10" ht="12.75">
      <c r="D213" s="264"/>
      <c r="J213" s="264"/>
    </row>
    <row r="214" spans="4:10" ht="12.75">
      <c r="D214" s="264"/>
      <c r="J214" s="264"/>
    </row>
    <row r="215" spans="4:10" ht="12.75">
      <c r="D215" s="264"/>
      <c r="J215" s="264"/>
    </row>
    <row r="216" spans="4:10" ht="12.75">
      <c r="D216" s="264"/>
      <c r="J216" s="264"/>
    </row>
    <row r="217" spans="4:10" ht="12.75">
      <c r="D217" s="264"/>
      <c r="J217" s="264"/>
    </row>
    <row r="218" spans="4:10" ht="12.75">
      <c r="D218" s="264"/>
      <c r="J218" s="264"/>
    </row>
    <row r="219" spans="4:10" ht="12.75">
      <c r="D219" s="264"/>
      <c r="J219" s="264"/>
    </row>
    <row r="220" spans="4:10" ht="12.75">
      <c r="D220" s="264"/>
      <c r="J220" s="264"/>
    </row>
    <row r="221" spans="4:10" ht="12.75">
      <c r="D221" s="264"/>
      <c r="J221" s="264"/>
    </row>
    <row r="222" spans="4:10" ht="12.75">
      <c r="D222" s="264"/>
      <c r="J222" s="264"/>
    </row>
    <row r="223" spans="4:10" ht="12.75">
      <c r="D223" s="264"/>
      <c r="J223" s="264"/>
    </row>
    <row r="224" spans="4:10" ht="12.75">
      <c r="D224" s="264"/>
      <c r="J224" s="264"/>
    </row>
    <row r="225" spans="4:10" ht="12.75">
      <c r="D225" s="264"/>
      <c r="J225" s="264"/>
    </row>
    <row r="226" spans="4:10" ht="12.75">
      <c r="D226" s="264"/>
      <c r="J226" s="264"/>
    </row>
    <row r="227" spans="4:10" ht="12.75">
      <c r="D227" s="264"/>
      <c r="J227" s="264"/>
    </row>
    <row r="228" spans="4:10" ht="12.75">
      <c r="D228" s="264"/>
      <c r="J228" s="264"/>
    </row>
    <row r="229" spans="4:10" ht="12.75">
      <c r="D229" s="264"/>
      <c r="J229" s="264"/>
    </row>
    <row r="230" spans="4:10" ht="12.75">
      <c r="D230" s="264"/>
      <c r="J230" s="264"/>
    </row>
    <row r="231" spans="4:10" ht="12.75">
      <c r="D231" s="264"/>
      <c r="J231" s="264"/>
    </row>
    <row r="232" spans="4:10" ht="12.75">
      <c r="D232" s="264"/>
      <c r="J232" s="264"/>
    </row>
    <row r="233" spans="4:10" ht="12.75">
      <c r="D233" s="264"/>
      <c r="J233" s="264"/>
    </row>
    <row r="234" spans="4:10" ht="12.75">
      <c r="D234" s="264"/>
      <c r="J234" s="264"/>
    </row>
    <row r="235" spans="4:10" ht="12.75">
      <c r="D235" s="264"/>
      <c r="J235" s="264"/>
    </row>
    <row r="236" spans="4:10" ht="12.75">
      <c r="D236" s="264"/>
      <c r="J236" s="264"/>
    </row>
    <row r="237" spans="4:10" ht="12.75">
      <c r="D237" s="264"/>
      <c r="J237" s="264"/>
    </row>
    <row r="238" spans="4:10" ht="12.75">
      <c r="D238" s="264"/>
      <c r="J238" s="264"/>
    </row>
    <row r="239" spans="4:10" ht="12.75">
      <c r="D239" s="264"/>
      <c r="J239" s="264"/>
    </row>
    <row r="240" spans="4:10" ht="12.75">
      <c r="D240" s="264"/>
      <c r="J240" s="264"/>
    </row>
    <row r="241" spans="4:10" ht="12.75">
      <c r="D241" s="264"/>
      <c r="J241" s="264"/>
    </row>
    <row r="242" spans="4:10" ht="12.75">
      <c r="D242" s="264"/>
      <c r="J242" s="264"/>
    </row>
    <row r="243" spans="4:10" ht="12.75">
      <c r="D243" s="264"/>
      <c r="J243" s="264"/>
    </row>
    <row r="244" spans="4:10" ht="12.75">
      <c r="D244" s="264"/>
      <c r="J244" s="264"/>
    </row>
    <row r="245" spans="4:10" ht="12.75">
      <c r="D245" s="264"/>
      <c r="J245" s="264"/>
    </row>
    <row r="246" spans="4:10" ht="12.75">
      <c r="D246" s="264"/>
      <c r="J246" s="264"/>
    </row>
    <row r="247" spans="4:10" ht="12.75">
      <c r="D247" s="264"/>
      <c r="J247" s="264"/>
    </row>
    <row r="248" spans="4:10" ht="12.75">
      <c r="D248" s="264"/>
      <c r="J248" s="264"/>
    </row>
    <row r="249" spans="4:10" ht="12.75">
      <c r="D249" s="264"/>
      <c r="J249" s="264"/>
    </row>
    <row r="250" spans="4:10" ht="12.75">
      <c r="D250" s="264"/>
      <c r="J250" s="264"/>
    </row>
    <row r="251" spans="4:10" ht="12.75">
      <c r="D251" s="264"/>
      <c r="J251" s="264"/>
    </row>
    <row r="252" spans="4:10" ht="12.75">
      <c r="D252" s="264"/>
      <c r="J252" s="264"/>
    </row>
    <row r="253" spans="4:10" ht="12.75">
      <c r="D253" s="264"/>
      <c r="J253" s="264"/>
    </row>
    <row r="254" spans="4:10" ht="12.75">
      <c r="D254" s="264"/>
      <c r="J254" s="264"/>
    </row>
    <row r="255" spans="4:10" ht="12.75">
      <c r="D255" s="264"/>
      <c r="J255" s="264"/>
    </row>
    <row r="256" spans="4:10" ht="12.75">
      <c r="D256" s="264"/>
      <c r="J256" s="264"/>
    </row>
    <row r="257" spans="4:10" ht="12.75">
      <c r="D257" s="264"/>
      <c r="J257" s="264"/>
    </row>
    <row r="258" spans="4:10" ht="12.75">
      <c r="D258" s="264"/>
      <c r="J258" s="264"/>
    </row>
    <row r="259" spans="4:10" ht="12.75">
      <c r="D259" s="264"/>
      <c r="J259" s="264"/>
    </row>
    <row r="260" spans="4:10" ht="12.75">
      <c r="D260" s="264"/>
      <c r="J260" s="264"/>
    </row>
    <row r="261" spans="4:10" ht="12.75">
      <c r="D261" s="264"/>
      <c r="J261" s="264"/>
    </row>
    <row r="262" spans="4:10" ht="12.75">
      <c r="D262" s="264"/>
      <c r="J262" s="264"/>
    </row>
    <row r="263" spans="4:10" ht="12.75">
      <c r="D263" s="264"/>
      <c r="J263" s="264"/>
    </row>
    <row r="264" spans="4:10" ht="12.75">
      <c r="D264" s="264"/>
      <c r="J264" s="264"/>
    </row>
    <row r="265" spans="4:10" ht="12.75">
      <c r="D265" s="264"/>
      <c r="J265" s="264"/>
    </row>
    <row r="266" spans="4:10" ht="12.75">
      <c r="D266" s="264"/>
      <c r="J266" s="264"/>
    </row>
    <row r="267" spans="4:10" ht="12.75">
      <c r="D267" s="264"/>
      <c r="J267" s="264"/>
    </row>
    <row r="268" spans="4:10" ht="12.75">
      <c r="D268" s="264"/>
      <c r="J268" s="264"/>
    </row>
    <row r="269" spans="4:10" ht="12.75">
      <c r="D269" s="264"/>
      <c r="J269" s="264"/>
    </row>
    <row r="270" spans="4:10" ht="12.75">
      <c r="D270" s="264"/>
      <c r="J270" s="264"/>
    </row>
    <row r="271" spans="4:10" ht="12.75">
      <c r="D271" s="264"/>
      <c r="J271" s="264"/>
    </row>
    <row r="272" spans="4:10" ht="12.75">
      <c r="D272" s="264"/>
      <c r="J272" s="264"/>
    </row>
    <row r="273" spans="4:10" ht="12.75">
      <c r="D273" s="264"/>
      <c r="J273" s="264"/>
    </row>
    <row r="274" spans="4:10" ht="12.75">
      <c r="D274" s="264"/>
      <c r="J274" s="264"/>
    </row>
    <row r="275" spans="4:10" ht="12.75">
      <c r="D275" s="264"/>
      <c r="J275" s="264"/>
    </row>
    <row r="276" spans="4:10" ht="12.75">
      <c r="D276" s="264"/>
      <c r="J276" s="264"/>
    </row>
    <row r="277" spans="4:10" ht="12.75">
      <c r="D277" s="264"/>
      <c r="J277" s="264"/>
    </row>
    <row r="278" spans="4:10" ht="12.75">
      <c r="D278" s="264"/>
      <c r="J278" s="264"/>
    </row>
    <row r="279" spans="4:10" ht="12.75">
      <c r="D279" s="264"/>
      <c r="J279" s="264"/>
    </row>
    <row r="280" spans="4:10" ht="12.75">
      <c r="D280" s="264"/>
      <c r="J280" s="264"/>
    </row>
    <row r="281" spans="4:10" ht="12.75">
      <c r="D281" s="264"/>
      <c r="J281" s="264"/>
    </row>
    <row r="282" spans="4:10" ht="12.75">
      <c r="D282" s="264"/>
      <c r="J282" s="264"/>
    </row>
    <row r="283" spans="4:10" ht="12.75">
      <c r="D283" s="264"/>
      <c r="J283" s="264"/>
    </row>
    <row r="284" spans="4:10" ht="12.75">
      <c r="D284" s="264"/>
      <c r="J284" s="264"/>
    </row>
    <row r="285" spans="4:10" ht="12.75">
      <c r="D285" s="264"/>
      <c r="J285" s="264"/>
    </row>
    <row r="286" spans="4:10" ht="12.75">
      <c r="D286" s="264"/>
      <c r="J286" s="264"/>
    </row>
    <row r="287" spans="4:10" ht="12.75">
      <c r="D287" s="264"/>
      <c r="J287" s="264"/>
    </row>
    <row r="288" spans="4:10" ht="12.75">
      <c r="D288" s="264"/>
      <c r="J288" s="264"/>
    </row>
    <row r="289" spans="4:10" ht="12.75">
      <c r="D289" s="264"/>
      <c r="J289" s="264"/>
    </row>
    <row r="290" spans="4:10" ht="12.75">
      <c r="D290" s="264"/>
      <c r="J290" s="264"/>
    </row>
    <row r="291" spans="4:10" ht="12.75">
      <c r="D291" s="264"/>
      <c r="J291" s="264"/>
    </row>
    <row r="292" spans="4:10" ht="12.75">
      <c r="D292" s="264"/>
      <c r="J292" s="264"/>
    </row>
    <row r="293" spans="4:10" ht="12.75">
      <c r="D293" s="264"/>
      <c r="J293" s="264"/>
    </row>
    <row r="294" spans="4:10" ht="12.75">
      <c r="D294" s="264"/>
      <c r="J294" s="264"/>
    </row>
    <row r="295" spans="4:10" ht="12.75">
      <c r="D295" s="264"/>
      <c r="J295" s="264"/>
    </row>
    <row r="296" spans="4:10" ht="12.75">
      <c r="D296" s="264"/>
      <c r="J296" s="264"/>
    </row>
    <row r="297" spans="4:10" ht="12.75">
      <c r="D297" s="264"/>
      <c r="J297" s="264"/>
    </row>
    <row r="298" spans="4:10" ht="12.75">
      <c r="D298" s="264"/>
      <c r="J298" s="264"/>
    </row>
    <row r="299" spans="4:10" ht="12.75">
      <c r="D299" s="264"/>
      <c r="J299" s="264"/>
    </row>
    <row r="300" spans="4:10" ht="12.75">
      <c r="D300" s="264"/>
      <c r="J300" s="264"/>
    </row>
    <row r="301" spans="4:10" ht="12.75">
      <c r="D301" s="264"/>
      <c r="J301" s="264"/>
    </row>
    <row r="302" spans="4:10" ht="12.75">
      <c r="D302" s="264"/>
      <c r="J302" s="264"/>
    </row>
    <row r="303" spans="4:10" ht="12.75">
      <c r="D303" s="264"/>
      <c r="J303" s="264"/>
    </row>
    <row r="304" spans="4:10" ht="12.75">
      <c r="D304" s="264"/>
      <c r="J304" s="264"/>
    </row>
    <row r="305" spans="4:10" ht="12.75">
      <c r="D305" s="264"/>
      <c r="J305" s="264"/>
    </row>
    <row r="306" spans="4:10" ht="12.75">
      <c r="D306" s="264"/>
      <c r="J306" s="264"/>
    </row>
    <row r="307" spans="4:10" ht="12.75">
      <c r="D307" s="264"/>
      <c r="J307" s="264"/>
    </row>
    <row r="308" spans="4:10" ht="12.75">
      <c r="D308" s="264"/>
      <c r="J308" s="264"/>
    </row>
    <row r="309" spans="4:10" ht="12.75">
      <c r="D309" s="264"/>
      <c r="J309" s="264"/>
    </row>
    <row r="310" spans="4:10" ht="12.75">
      <c r="D310" s="264"/>
      <c r="J310" s="264"/>
    </row>
    <row r="311" spans="4:10" ht="12.75">
      <c r="D311" s="264"/>
      <c r="J311" s="264"/>
    </row>
    <row r="312" spans="4:10" ht="12.75">
      <c r="D312" s="264"/>
      <c r="J312" s="264"/>
    </row>
    <row r="313" spans="4:10" ht="12.75">
      <c r="D313" s="264"/>
      <c r="J313" s="264"/>
    </row>
    <row r="314" spans="4:10" ht="12.75">
      <c r="D314" s="264"/>
      <c r="J314" s="264"/>
    </row>
    <row r="315" spans="4:10" ht="12.75">
      <c r="D315" s="264"/>
      <c r="J315" s="264"/>
    </row>
    <row r="316" spans="4:10" ht="12.75">
      <c r="D316" s="264"/>
      <c r="J316" s="264"/>
    </row>
    <row r="317" spans="4:10" ht="12.75">
      <c r="D317" s="264"/>
      <c r="J317" s="264"/>
    </row>
    <row r="318" spans="4:10" ht="12.75">
      <c r="D318" s="264"/>
      <c r="J318" s="264"/>
    </row>
    <row r="319" spans="4:10" ht="12.75">
      <c r="D319" s="264"/>
      <c r="J319" s="264"/>
    </row>
    <row r="320" spans="4:10" ht="12.75">
      <c r="D320" s="264"/>
      <c r="J320" s="264"/>
    </row>
    <row r="321" spans="4:10" ht="12.75">
      <c r="D321" s="264"/>
      <c r="J321" s="264"/>
    </row>
    <row r="322" spans="4:10" ht="12.75">
      <c r="D322" s="264"/>
      <c r="J322" s="264"/>
    </row>
    <row r="323" spans="4:10" ht="12.75">
      <c r="D323" s="264"/>
      <c r="J323" s="264"/>
    </row>
    <row r="324" spans="4:10" ht="12.75">
      <c r="D324" s="264"/>
      <c r="J324" s="264"/>
    </row>
    <row r="325" spans="4:10" ht="12.75">
      <c r="D325" s="264"/>
      <c r="J325" s="264"/>
    </row>
    <row r="326" spans="4:10" ht="12.75">
      <c r="D326" s="264"/>
      <c r="J326" s="264"/>
    </row>
    <row r="327" spans="4:10" ht="12.75">
      <c r="D327" s="264"/>
      <c r="J327" s="264"/>
    </row>
    <row r="328" spans="4:10" ht="12.75">
      <c r="D328" s="264"/>
      <c r="J328" s="264"/>
    </row>
    <row r="329" spans="4:10" ht="12.75">
      <c r="D329" s="264"/>
      <c r="J329" s="264"/>
    </row>
    <row r="330" spans="4:10" ht="12.75">
      <c r="D330" s="264"/>
      <c r="J330" s="264"/>
    </row>
    <row r="331" spans="4:10" ht="12.75">
      <c r="D331" s="264"/>
      <c r="J331" s="264"/>
    </row>
    <row r="332" spans="4:10" ht="12.75">
      <c r="D332" s="264"/>
      <c r="J332" s="264"/>
    </row>
    <row r="333" spans="4:10" ht="12.75">
      <c r="D333" s="264"/>
      <c r="J333" s="264"/>
    </row>
    <row r="334" spans="4:10" ht="12.75">
      <c r="D334" s="264"/>
      <c r="J334" s="264"/>
    </row>
    <row r="335" spans="4:10" ht="12.75">
      <c r="D335" s="264"/>
      <c r="J335" s="264"/>
    </row>
    <row r="336" spans="4:10" ht="12.75">
      <c r="D336" s="264"/>
      <c r="J336" s="264"/>
    </row>
    <row r="337" spans="4:10" ht="12.75">
      <c r="D337" s="264"/>
      <c r="J337" s="264"/>
    </row>
    <row r="338" spans="4:10" ht="12.75">
      <c r="D338" s="264"/>
      <c r="J338" s="264"/>
    </row>
    <row r="339" spans="4:10" ht="12.75">
      <c r="D339" s="264"/>
      <c r="J339" s="264"/>
    </row>
    <row r="340" spans="4:10" ht="12.75">
      <c r="D340" s="264"/>
      <c r="J340" s="264"/>
    </row>
    <row r="341" spans="4:10" ht="12.75">
      <c r="D341" s="264"/>
      <c r="J341" s="264"/>
    </row>
    <row r="342" spans="4:10" ht="12.75">
      <c r="D342" s="264"/>
      <c r="J342" s="264"/>
    </row>
    <row r="343" spans="4:10" ht="12.75">
      <c r="D343" s="264"/>
      <c r="J343" s="264"/>
    </row>
    <row r="344" spans="4:10" ht="12.75">
      <c r="D344" s="264"/>
      <c r="J344" s="264"/>
    </row>
    <row r="345" spans="4:10" ht="12.75">
      <c r="D345" s="264"/>
      <c r="J345" s="264"/>
    </row>
    <row r="346" spans="4:10" ht="12.75">
      <c r="D346" s="264"/>
      <c r="J346" s="264"/>
    </row>
    <row r="347" spans="4:10" ht="12.75">
      <c r="D347" s="264"/>
      <c r="J347" s="264"/>
    </row>
    <row r="348" spans="4:10" ht="12.75">
      <c r="D348" s="264"/>
      <c r="J348" s="264"/>
    </row>
    <row r="349" spans="4:10" ht="12.75">
      <c r="D349" s="264"/>
      <c r="J349" s="264"/>
    </row>
    <row r="350" spans="4:10" ht="12.75">
      <c r="D350" s="264"/>
      <c r="J350" s="264"/>
    </row>
    <row r="351" spans="4:10" ht="12.75">
      <c r="D351" s="264"/>
      <c r="J351" s="264"/>
    </row>
    <row r="352" spans="4:10" ht="12.75">
      <c r="D352" s="264"/>
      <c r="J352" s="264"/>
    </row>
    <row r="353" spans="4:10" ht="12.75">
      <c r="D353" s="264"/>
      <c r="J353" s="264"/>
    </row>
    <row r="354" spans="4:10" ht="12.75">
      <c r="D354" s="264"/>
      <c r="J354" s="264"/>
    </row>
    <row r="355" spans="4:10" ht="12.75">
      <c r="D355" s="264"/>
      <c r="J355" s="264"/>
    </row>
    <row r="356" spans="4:10" ht="12.75">
      <c r="D356" s="264"/>
      <c r="J356" s="264"/>
    </row>
    <row r="357" spans="4:10" ht="12.75">
      <c r="D357" s="264"/>
      <c r="J357" s="264"/>
    </row>
    <row r="358" spans="4:10" ht="12.75">
      <c r="D358" s="264"/>
      <c r="J358" s="264"/>
    </row>
    <row r="359" spans="4:10" ht="12.75">
      <c r="D359" s="264"/>
      <c r="J359" s="264"/>
    </row>
    <row r="360" spans="4:10" ht="12.75">
      <c r="D360" s="264"/>
      <c r="J360" s="264"/>
    </row>
    <row r="361" spans="4:10" ht="12.75">
      <c r="D361" s="264"/>
      <c r="J361" s="264"/>
    </row>
    <row r="362" spans="4:10" ht="12.75">
      <c r="D362" s="264"/>
      <c r="J362" s="264"/>
    </row>
    <row r="363" spans="4:10" ht="12.75">
      <c r="D363" s="264"/>
      <c r="J363" s="264"/>
    </row>
    <row r="364" spans="4:10" ht="12.75">
      <c r="D364" s="264"/>
      <c r="J364" s="264"/>
    </row>
    <row r="365" spans="4:10" ht="12.75">
      <c r="D365" s="264"/>
      <c r="J365" s="264"/>
    </row>
    <row r="366" spans="4:10" ht="12.75">
      <c r="D366" s="264"/>
      <c r="J366" s="264"/>
    </row>
    <row r="367" spans="4:10" ht="12.75">
      <c r="D367" s="264"/>
      <c r="J367" s="264"/>
    </row>
    <row r="368" spans="4:10" ht="12.75">
      <c r="D368" s="264"/>
      <c r="J368" s="264"/>
    </row>
    <row r="369" spans="4:10" ht="12.75">
      <c r="D369" s="264"/>
      <c r="J369" s="264"/>
    </row>
    <row r="370" spans="4:10" ht="12.75">
      <c r="D370" s="264"/>
      <c r="J370" s="264"/>
    </row>
    <row r="371" spans="4:10" ht="12.75">
      <c r="D371" s="264"/>
      <c r="J371" s="264"/>
    </row>
    <row r="372" spans="4:10" ht="12.75">
      <c r="D372" s="264"/>
      <c r="J372" s="264"/>
    </row>
    <row r="373" spans="4:10" ht="12.75">
      <c r="D373" s="264"/>
      <c r="J373" s="264"/>
    </row>
    <row r="374" spans="4:10" ht="12.75">
      <c r="D374" s="264"/>
      <c r="J374" s="264"/>
    </row>
    <row r="375" spans="4:10" ht="12.75">
      <c r="D375" s="264"/>
      <c r="J375" s="264"/>
    </row>
    <row r="376" spans="4:10" ht="12.75">
      <c r="D376" s="264"/>
      <c r="J376" s="264"/>
    </row>
    <row r="377" spans="4:10" ht="12.75">
      <c r="D377" s="264"/>
      <c r="J377" s="264"/>
    </row>
    <row r="378" spans="4:10" ht="12.75">
      <c r="D378" s="264"/>
      <c r="J378" s="264"/>
    </row>
    <row r="379" spans="4:10" ht="12.75">
      <c r="D379" s="264"/>
      <c r="J379" s="264"/>
    </row>
    <row r="380" spans="4:10" ht="12.75">
      <c r="D380" s="264"/>
      <c r="J380" s="264"/>
    </row>
    <row r="381" spans="4:10" ht="12.75">
      <c r="D381" s="264"/>
      <c r="J381" s="264"/>
    </row>
    <row r="382" spans="4:10" ht="12.75">
      <c r="D382" s="264"/>
      <c r="J382" s="264"/>
    </row>
    <row r="383" spans="4:10" ht="12.75">
      <c r="D383" s="264"/>
      <c r="J383" s="264"/>
    </row>
    <row r="384" spans="4:10" ht="12.75">
      <c r="D384" s="264"/>
      <c r="J384" s="264"/>
    </row>
    <row r="385" spans="4:10" ht="12.75">
      <c r="D385" s="264"/>
      <c r="J385" s="264"/>
    </row>
    <row r="386" spans="4:10" ht="12.75">
      <c r="D386" s="264"/>
      <c r="J386" s="264"/>
    </row>
    <row r="387" spans="4:10" ht="12.75">
      <c r="D387" s="264"/>
      <c r="J387" s="264"/>
    </row>
    <row r="388" spans="4:10" ht="12.75">
      <c r="D388" s="264"/>
      <c r="J388" s="264"/>
    </row>
    <row r="389" spans="4:10" ht="12.75">
      <c r="D389" s="264"/>
      <c r="J389" s="264"/>
    </row>
    <row r="390" spans="4:10" ht="12.75">
      <c r="D390" s="264"/>
      <c r="J390" s="264"/>
    </row>
    <row r="391" spans="4:10" ht="12.75">
      <c r="D391" s="264"/>
      <c r="J391" s="264"/>
    </row>
    <row r="392" spans="4:10" ht="12.75">
      <c r="D392" s="264"/>
      <c r="J392" s="264"/>
    </row>
    <row r="393" spans="4:10" ht="12.75">
      <c r="D393" s="264"/>
      <c r="J393" s="264"/>
    </row>
    <row r="394" spans="4:10" ht="12.75">
      <c r="D394" s="264"/>
      <c r="J394" s="264"/>
    </row>
    <row r="395" spans="4:10" ht="12.75">
      <c r="D395" s="264"/>
      <c r="J395" s="264"/>
    </row>
    <row r="396" spans="4:10" ht="12.75">
      <c r="D396" s="264"/>
      <c r="J396" s="264"/>
    </row>
    <row r="397" spans="4:10" ht="12.75">
      <c r="D397" s="264"/>
      <c r="J397" s="264"/>
    </row>
    <row r="398" spans="4:10" ht="12.75">
      <c r="D398" s="264"/>
      <c r="J398" s="264"/>
    </row>
    <row r="399" spans="4:10" ht="12.75">
      <c r="D399" s="264"/>
      <c r="J399" s="264"/>
    </row>
    <row r="400" spans="4:10" ht="12.75">
      <c r="D400" s="264"/>
      <c r="J400" s="264"/>
    </row>
    <row r="401" spans="4:10" ht="12.75">
      <c r="D401" s="264"/>
      <c r="J401" s="264"/>
    </row>
    <row r="402" spans="4:10" ht="12.75">
      <c r="D402" s="264"/>
      <c r="J402" s="264"/>
    </row>
    <row r="403" spans="4:10" ht="12.75">
      <c r="D403" s="264"/>
      <c r="J403" s="264"/>
    </row>
    <row r="404" spans="4:10" ht="12.75">
      <c r="D404" s="264"/>
      <c r="J404" s="264"/>
    </row>
    <row r="405" spans="4:10" ht="12.75">
      <c r="D405" s="264"/>
      <c r="J405" s="264"/>
    </row>
    <row r="406" spans="4:10" ht="12.75">
      <c r="D406" s="264"/>
      <c r="J406" s="264"/>
    </row>
    <row r="407" spans="4:10" ht="12.75">
      <c r="D407" s="264"/>
      <c r="J407" s="264"/>
    </row>
    <row r="408" spans="4:10" ht="12.75">
      <c r="D408" s="264"/>
      <c r="J408" s="264"/>
    </row>
    <row r="409" spans="4:10" ht="12.75">
      <c r="D409" s="264"/>
      <c r="J409" s="264"/>
    </row>
    <row r="410" spans="4:10" ht="12.75">
      <c r="D410" s="264"/>
      <c r="J410" s="264"/>
    </row>
    <row r="411" spans="4:10" ht="12.75">
      <c r="D411" s="264"/>
      <c r="J411" s="264"/>
    </row>
    <row r="412" spans="4:10" ht="12.75">
      <c r="D412" s="264"/>
      <c r="J412" s="264"/>
    </row>
    <row r="413" spans="4:10" ht="12.75">
      <c r="D413" s="264"/>
      <c r="J413" s="264"/>
    </row>
    <row r="414" spans="4:10" ht="12.75">
      <c r="D414" s="264"/>
      <c r="J414" s="264"/>
    </row>
    <row r="415" spans="4:10" ht="12.75">
      <c r="D415" s="264"/>
      <c r="J415" s="264"/>
    </row>
    <row r="416" spans="4:10" ht="12.75">
      <c r="D416" s="264"/>
      <c r="J416" s="264"/>
    </row>
    <row r="417" spans="4:10" ht="12.75">
      <c r="D417" s="264"/>
      <c r="J417" s="264"/>
    </row>
    <row r="418" spans="4:10" ht="12.75">
      <c r="D418" s="264"/>
      <c r="J418" s="264"/>
    </row>
    <row r="419" spans="4:10" ht="12.75">
      <c r="D419" s="264"/>
      <c r="J419" s="264"/>
    </row>
    <row r="420" spans="4:10" ht="12.75">
      <c r="D420" s="264"/>
      <c r="J420" s="264"/>
    </row>
    <row r="421" spans="4:10" ht="12.75">
      <c r="D421" s="264"/>
      <c r="J421" s="264"/>
    </row>
    <row r="422" spans="4:10" ht="12.75">
      <c r="D422" s="264"/>
      <c r="J422" s="264"/>
    </row>
    <row r="423" spans="4:10" ht="12.75">
      <c r="D423" s="264"/>
      <c r="J423" s="264"/>
    </row>
    <row r="424" spans="4:10" ht="12.75">
      <c r="D424" s="264"/>
      <c r="J424" s="264"/>
    </row>
    <row r="425" spans="4:10" ht="12.75">
      <c r="D425" s="264"/>
      <c r="J425" s="264"/>
    </row>
    <row r="426" spans="4:10" ht="12.75">
      <c r="D426" s="264"/>
      <c r="J426" s="264"/>
    </row>
    <row r="427" spans="4:10" ht="12.75">
      <c r="D427" s="264"/>
      <c r="J427" s="264"/>
    </row>
    <row r="428" spans="4:10" ht="12.75">
      <c r="D428" s="264"/>
      <c r="J428" s="264"/>
    </row>
    <row r="429" spans="4:10" ht="12.75">
      <c r="D429" s="264"/>
      <c r="J429" s="264"/>
    </row>
    <row r="430" spans="4:10" ht="12.75">
      <c r="D430" s="264"/>
      <c r="J430" s="264"/>
    </row>
    <row r="431" spans="4:10" ht="12.75">
      <c r="D431" s="264"/>
      <c r="J431" s="264"/>
    </row>
    <row r="432" spans="4:10" ht="12.75">
      <c r="D432" s="264"/>
      <c r="J432" s="264"/>
    </row>
    <row r="433" spans="4:10" ht="12.75">
      <c r="D433" s="264"/>
      <c r="J433" s="264"/>
    </row>
    <row r="434" spans="4:10" ht="12.75">
      <c r="D434" s="264"/>
      <c r="J434" s="264"/>
    </row>
    <row r="435" spans="4:10" ht="12.75">
      <c r="D435" s="264"/>
      <c r="J435" s="264"/>
    </row>
    <row r="436" spans="4:10" ht="12.75">
      <c r="D436" s="264"/>
      <c r="J436" s="264"/>
    </row>
    <row r="437" spans="4:10" ht="12.75">
      <c r="D437" s="264"/>
      <c r="J437" s="264"/>
    </row>
    <row r="438" spans="4:10" ht="12.75">
      <c r="D438" s="264"/>
      <c r="J438" s="264"/>
    </row>
    <row r="439" spans="4:10" ht="12.75">
      <c r="D439" s="264"/>
      <c r="J439" s="264"/>
    </row>
    <row r="440" spans="4:10" ht="12.75">
      <c r="D440" s="264"/>
      <c r="J440" s="264"/>
    </row>
    <row r="441" spans="4:10" ht="12.75">
      <c r="D441" s="264"/>
      <c r="J441" s="264"/>
    </row>
    <row r="442" spans="4:10" ht="12.75">
      <c r="D442" s="264"/>
      <c r="J442" s="264"/>
    </row>
    <row r="443" spans="4:10" ht="12.75">
      <c r="D443" s="264"/>
      <c r="J443" s="264"/>
    </row>
    <row r="444" spans="4:10" ht="12.75">
      <c r="D444" s="264"/>
      <c r="J444" s="264"/>
    </row>
    <row r="445" spans="4:10" ht="12.75">
      <c r="D445" s="264"/>
      <c r="J445" s="264"/>
    </row>
    <row r="446" spans="4:10" ht="12.75">
      <c r="D446" s="264"/>
      <c r="J446" s="264"/>
    </row>
    <row r="447" spans="4:10" ht="12.75">
      <c r="D447" s="264"/>
      <c r="J447" s="264"/>
    </row>
    <row r="448" spans="4:10" ht="12.75">
      <c r="D448" s="264"/>
      <c r="J448" s="264"/>
    </row>
    <row r="449" spans="4:10" ht="12.75">
      <c r="D449" s="264"/>
      <c r="J449" s="264"/>
    </row>
    <row r="450" spans="4:10" ht="12.75">
      <c r="D450" s="264"/>
      <c r="J450" s="264"/>
    </row>
    <row r="451" spans="4:10" ht="12.75">
      <c r="D451" s="264"/>
      <c r="J451" s="264"/>
    </row>
    <row r="452" spans="4:10" ht="12.75">
      <c r="D452" s="264"/>
      <c r="J452" s="264"/>
    </row>
    <row r="453" spans="4:10" ht="12.75">
      <c r="D453" s="264"/>
      <c r="J453" s="264"/>
    </row>
    <row r="454" spans="4:10" ht="12.75">
      <c r="D454" s="264"/>
      <c r="J454" s="264"/>
    </row>
    <row r="455" spans="4:10" ht="12.75">
      <c r="D455" s="264"/>
      <c r="J455" s="264"/>
    </row>
    <row r="456" spans="4:10" ht="12.75">
      <c r="D456" s="264"/>
      <c r="J456" s="264"/>
    </row>
    <row r="457" spans="4:10" ht="12.75">
      <c r="D457" s="264"/>
      <c r="J457" s="264"/>
    </row>
    <row r="458" spans="4:10" ht="12.75">
      <c r="D458" s="264"/>
      <c r="J458" s="264"/>
    </row>
    <row r="459" spans="4:10" ht="12.75">
      <c r="D459" s="264"/>
      <c r="J459" s="264"/>
    </row>
    <row r="460" spans="4:10" ht="12.75">
      <c r="D460" s="264"/>
      <c r="J460" s="264"/>
    </row>
    <row r="461" spans="4:10" ht="12.75">
      <c r="D461" s="264"/>
      <c r="J461" s="264"/>
    </row>
    <row r="462" spans="4:10" ht="12.75">
      <c r="D462" s="264"/>
      <c r="J462" s="264"/>
    </row>
    <row r="463" spans="4:10" ht="12.75">
      <c r="D463" s="264"/>
      <c r="J463" s="264"/>
    </row>
    <row r="464" spans="4:10" ht="12.75">
      <c r="D464" s="264"/>
      <c r="J464" s="264"/>
    </row>
    <row r="465" spans="4:10" ht="12.75">
      <c r="D465" s="264"/>
      <c r="J465" s="264"/>
    </row>
    <row r="466" spans="4:10" ht="12.75">
      <c r="D466" s="264"/>
      <c r="J466" s="264"/>
    </row>
    <row r="467" spans="4:10" ht="12.75">
      <c r="D467" s="264"/>
      <c r="J467" s="264"/>
    </row>
    <row r="468" spans="4:10" ht="12.75">
      <c r="D468" s="264"/>
      <c r="J468" s="264"/>
    </row>
    <row r="469" spans="4:10" ht="12.75">
      <c r="D469" s="264"/>
      <c r="J469" s="264"/>
    </row>
    <row r="470" spans="4:10" ht="12.75">
      <c r="D470" s="264"/>
      <c r="J470" s="264"/>
    </row>
    <row r="471" spans="4:10" ht="12.75">
      <c r="D471" s="264"/>
      <c r="J471" s="264"/>
    </row>
    <row r="472" spans="4:10" ht="12.75">
      <c r="D472" s="264"/>
      <c r="J472" s="264"/>
    </row>
    <row r="473" spans="4:10" ht="12.75">
      <c r="D473" s="264"/>
      <c r="J473" s="264"/>
    </row>
    <row r="474" spans="4:10" ht="12.75">
      <c r="D474" s="264"/>
      <c r="J474" s="264"/>
    </row>
    <row r="475" spans="4:10" ht="12.75">
      <c r="D475" s="264"/>
      <c r="J475" s="264"/>
    </row>
    <row r="476" spans="4:10" ht="12.75">
      <c r="D476" s="264"/>
      <c r="J476" s="264"/>
    </row>
    <row r="477" spans="4:10" ht="12.75">
      <c r="D477" s="264"/>
      <c r="J477" s="264"/>
    </row>
    <row r="478" spans="4:10" ht="12.75">
      <c r="D478" s="264"/>
      <c r="J478" s="264"/>
    </row>
    <row r="479" spans="4:10" ht="12.75">
      <c r="D479" s="264"/>
      <c r="J479" s="264"/>
    </row>
    <row r="480" spans="4:10" ht="12.75">
      <c r="D480" s="264"/>
      <c r="J480" s="264"/>
    </row>
    <row r="481" spans="4:10" ht="12.75">
      <c r="D481" s="264"/>
      <c r="J481" s="264"/>
    </row>
    <row r="482" spans="4:10" ht="12.75">
      <c r="D482" s="264"/>
      <c r="J482" s="264"/>
    </row>
    <row r="483" spans="4:10" ht="12.75">
      <c r="D483" s="264"/>
      <c r="J483" s="264"/>
    </row>
    <row r="484" spans="4:10" ht="12.75">
      <c r="D484" s="264"/>
      <c r="J484" s="264"/>
    </row>
    <row r="485" spans="4:10" ht="12.75">
      <c r="D485" s="264"/>
      <c r="J485" s="264"/>
    </row>
    <row r="486" spans="4:10" ht="12.75">
      <c r="D486" s="264"/>
      <c r="J486" s="264"/>
    </row>
    <row r="487" spans="4:10" ht="12.75">
      <c r="D487" s="264"/>
      <c r="J487" s="264"/>
    </row>
    <row r="488" spans="4:10" ht="12.75">
      <c r="D488" s="264"/>
      <c r="J488" s="264"/>
    </row>
    <row r="489" spans="4:10" ht="12.75">
      <c r="D489" s="264"/>
      <c r="J489" s="264"/>
    </row>
    <row r="490" spans="4:10" ht="12.75">
      <c r="D490" s="264"/>
      <c r="J490" s="264"/>
    </row>
    <row r="491" spans="4:10" ht="12.75">
      <c r="D491" s="264"/>
      <c r="J491" s="264"/>
    </row>
    <row r="492" spans="4:10" ht="12.75">
      <c r="D492" s="264"/>
      <c r="J492" s="264"/>
    </row>
    <row r="493" spans="4:10" ht="12.75">
      <c r="D493" s="264"/>
      <c r="J493" s="264"/>
    </row>
    <row r="494" spans="4:10" ht="12.75">
      <c r="D494" s="264"/>
      <c r="J494" s="264"/>
    </row>
    <row r="495" spans="4:10" ht="12.75">
      <c r="D495" s="264"/>
      <c r="J495" s="264"/>
    </row>
    <row r="496" spans="4:10" ht="12.75">
      <c r="D496" s="264"/>
      <c r="J496" s="264"/>
    </row>
    <row r="497" spans="4:10" ht="12.75">
      <c r="D497" s="264"/>
      <c r="J497" s="264"/>
    </row>
    <row r="498" spans="4:10" ht="12.75">
      <c r="D498" s="264"/>
      <c r="J498" s="264"/>
    </row>
    <row r="499" spans="4:10" ht="12.75">
      <c r="D499" s="264"/>
      <c r="J499" s="264"/>
    </row>
    <row r="500" spans="4:10" ht="12.75">
      <c r="D500" s="264"/>
      <c r="J500" s="264"/>
    </row>
    <row r="501" spans="4:10" ht="12.75">
      <c r="D501" s="264"/>
      <c r="J501" s="264"/>
    </row>
    <row r="502" spans="4:10" ht="12.75">
      <c r="D502" s="264"/>
      <c r="J502" s="264"/>
    </row>
    <row r="503" spans="4:10" ht="12.75">
      <c r="D503" s="264"/>
      <c r="J503" s="264"/>
    </row>
    <row r="504" spans="4:10" ht="12.75">
      <c r="D504" s="264"/>
      <c r="J504" s="264"/>
    </row>
    <row r="505" spans="4:10" ht="12.75">
      <c r="D505" s="264"/>
      <c r="J505" s="264"/>
    </row>
    <row r="506" spans="4:10" ht="12.75">
      <c r="D506" s="264"/>
      <c r="J506" s="264"/>
    </row>
    <row r="507" spans="4:10" ht="12.75">
      <c r="D507" s="264"/>
      <c r="J507" s="264"/>
    </row>
    <row r="508" ht="12.75">
      <c r="J508" s="264"/>
    </row>
    <row r="509" ht="12.75">
      <c r="J509" s="264"/>
    </row>
    <row r="510" ht="12.75">
      <c r="J510" s="264"/>
    </row>
    <row r="511" ht="12.75">
      <c r="J511" s="264"/>
    </row>
    <row r="512" ht="12.75">
      <c r="J512" s="264"/>
    </row>
  </sheetData>
  <sheetProtection/>
  <mergeCells count="18">
    <mergeCell ref="O103:S103"/>
    <mergeCell ref="O94:R94"/>
    <mergeCell ref="U96:AA96"/>
    <mergeCell ref="U97:AA97"/>
    <mergeCell ref="O55:R55"/>
    <mergeCell ref="O54:R54"/>
    <mergeCell ref="O62:Q62"/>
    <mergeCell ref="O86:Q86"/>
    <mergeCell ref="O85:Q85"/>
    <mergeCell ref="O63:Q63"/>
    <mergeCell ref="O73:R73"/>
    <mergeCell ref="O4:S4"/>
    <mergeCell ref="O6:S6"/>
    <mergeCell ref="P8:S8"/>
    <mergeCell ref="O36:R36"/>
    <mergeCell ref="O29:R29"/>
    <mergeCell ref="O44:R44"/>
    <mergeCell ref="O28:R28"/>
  </mergeCells>
  <printOptions headings="1" horizontalCentered="1"/>
  <pageMargins left="0.25" right="0.25" top="0.75" bottom="0.75" header="0.3" footer="0.3"/>
  <pageSetup fitToHeight="2" horizontalDpi="600" verticalDpi="600" orientation="landscape" paperSize="3" scale="58" r:id="rId2"/>
  <headerFooter alignWithMargins="0">
    <oddHeader>&amp;C&amp;"Arial,Bold"&amp;14Total Project Budget
PFA after Bid Adjustments</oddHeader>
    <oddFooter>&amp;L&amp;Z&amp;F&amp;R&amp;P of &amp;N</oddFooter>
  </headerFooter>
  <rowBreaks count="2" manualBreakCount="2">
    <brk id="50" max="18" man="1"/>
    <brk id="86" max="18" man="1"/>
  </rowBreaks>
  <drawing r:id="rId1"/>
</worksheet>
</file>

<file path=xl/worksheets/sheet2.xml><?xml version="1.0" encoding="utf-8"?>
<worksheet xmlns="http://schemas.openxmlformats.org/spreadsheetml/2006/main" xmlns:r="http://schemas.openxmlformats.org/officeDocument/2006/relationships">
  <dimension ref="A1:V501"/>
  <sheetViews>
    <sheetView view="pageBreakPreview" zoomScaleNormal="85" zoomScaleSheetLayoutView="100" zoomScalePageLayoutView="0" workbookViewId="0" topLeftCell="A142">
      <selection activeCell="I43" sqref="I43"/>
    </sheetView>
  </sheetViews>
  <sheetFormatPr defaultColWidth="9.140625" defaultRowHeight="12.75"/>
  <cols>
    <col min="1" max="1" width="51.8515625" style="73" customWidth="1"/>
    <col min="2" max="2" width="14.57421875" style="73" hidden="1" customWidth="1"/>
    <col min="3" max="3" width="14.57421875" style="73" customWidth="1"/>
    <col min="4" max="4" width="13.140625" style="73" customWidth="1"/>
    <col min="5" max="5" width="15.8515625" style="71" hidden="1" customWidth="1"/>
    <col min="6" max="6" width="15.8515625" style="71" customWidth="1"/>
    <col min="7" max="7" width="14.57421875" style="73" hidden="1" customWidth="1"/>
    <col min="8" max="8" width="14.8515625" style="265" customWidth="1"/>
    <col min="9" max="9" width="15.7109375" style="215" customWidth="1"/>
  </cols>
  <sheetData>
    <row r="1" spans="1:9" ht="36" customHeight="1" thickBot="1">
      <c r="A1" s="326" t="str">
        <f>'PFA vs. Bid Data'!A1</f>
        <v>Insert School Name Here</v>
      </c>
      <c r="B1" s="1"/>
      <c r="C1" s="1"/>
      <c r="D1" s="1"/>
      <c r="E1" s="2"/>
      <c r="F1" s="2"/>
      <c r="G1" s="3"/>
      <c r="H1" s="329"/>
      <c r="I1" s="325">
        <f>+'PFA vs. Bid Data'!M1</f>
        <v>42563</v>
      </c>
    </row>
    <row r="2" spans="1:9" ht="90" thickBot="1">
      <c r="A2" s="130" t="s">
        <v>0</v>
      </c>
      <c r="B2" s="131" t="s">
        <v>209</v>
      </c>
      <c r="C2" s="570" t="str">
        <f>+'PFA vs. Bid Data'!G2</f>
        <v>Proposed Revised PFA  Budget                                                           (Insert Date)</v>
      </c>
      <c r="D2" s="131" t="s">
        <v>1</v>
      </c>
      <c r="E2" s="131" t="s">
        <v>208</v>
      </c>
      <c r="F2" s="131" t="s">
        <v>210</v>
      </c>
      <c r="G2" s="132" t="s">
        <v>3</v>
      </c>
      <c r="H2" s="132" t="s">
        <v>206</v>
      </c>
      <c r="I2" s="134" t="s">
        <v>207</v>
      </c>
    </row>
    <row r="3" spans="1:9" ht="12.75">
      <c r="A3" s="124" t="s">
        <v>4</v>
      </c>
      <c r="B3" s="163">
        <v>41206</v>
      </c>
      <c r="C3" s="163"/>
      <c r="D3" s="127"/>
      <c r="E3" s="128"/>
      <c r="F3" s="128"/>
      <c r="G3" s="182"/>
      <c r="H3" s="299"/>
      <c r="I3" s="129"/>
    </row>
    <row r="4" spans="1:9" ht="12.75">
      <c r="A4" s="56" t="s">
        <v>5</v>
      </c>
      <c r="B4" s="10">
        <f>'PFA vs. Bid Data'!G4</f>
        <v>0</v>
      </c>
      <c r="C4" s="10" t="str">
        <f>IF(B4=0," ",B4)</f>
        <v> </v>
      </c>
      <c r="D4" s="9" t="s">
        <v>6</v>
      </c>
      <c r="E4" s="10">
        <f>'PFA vs. Bid Data'!I4</f>
        <v>0</v>
      </c>
      <c r="F4" s="281">
        <f>'PFA vs. Bid Data'!I4</f>
        <v>0</v>
      </c>
      <c r="G4" s="10">
        <f>'PFA vs. Bid Data'!I4</f>
        <v>0</v>
      </c>
      <c r="H4" s="275" t="str">
        <f>IF(C4=" "," ",C4-F4)</f>
        <v> </v>
      </c>
      <c r="I4" s="276"/>
    </row>
    <row r="5" spans="1:9" ht="12.75">
      <c r="A5" s="33" t="s">
        <v>7</v>
      </c>
      <c r="B5" s="10">
        <f>'PFA vs. Bid Data'!G5</f>
        <v>0</v>
      </c>
      <c r="C5" s="10" t="str">
        <f>IF(B5=0," ",B5)</f>
        <v> </v>
      </c>
      <c r="D5" s="12" t="s">
        <v>8</v>
      </c>
      <c r="E5" s="10">
        <f>'PFA vs. Bid Data'!I5</f>
        <v>0</v>
      </c>
      <c r="F5" s="281">
        <f>'PFA vs. Bid Data'!I5</f>
        <v>0</v>
      </c>
      <c r="G5" s="10">
        <f>'PFA vs. Bid Data'!I5</f>
        <v>0</v>
      </c>
      <c r="H5" s="275" t="str">
        <f>IF(C5=" "," ",C5-F5)</f>
        <v> </v>
      </c>
      <c r="I5" s="276"/>
    </row>
    <row r="6" spans="1:9" ht="12.75">
      <c r="A6" s="33" t="s">
        <v>9</v>
      </c>
      <c r="B6" s="10">
        <f>'PFA vs. Bid Data'!G6</f>
        <v>0</v>
      </c>
      <c r="C6" s="10" t="str">
        <f>IF(B6=0," ",B6)</f>
        <v> </v>
      </c>
      <c r="D6" s="12" t="s">
        <v>10</v>
      </c>
      <c r="E6" s="10">
        <f>'PFA vs. Bid Data'!I6</f>
        <v>0</v>
      </c>
      <c r="F6" s="281">
        <f>'PFA vs. Bid Data'!I6</f>
        <v>0</v>
      </c>
      <c r="G6" s="10">
        <f>'PFA vs. Bid Data'!I6</f>
        <v>0</v>
      </c>
      <c r="H6" s="275" t="str">
        <f>IF(C6=" "," ",C6-F6)</f>
        <v> </v>
      </c>
      <c r="I6" s="276"/>
    </row>
    <row r="7" spans="1:9" ht="12.75">
      <c r="A7" s="33" t="s">
        <v>11</v>
      </c>
      <c r="B7" s="10">
        <f>'PFA vs. Bid Data'!G7</f>
        <v>0</v>
      </c>
      <c r="C7" s="10" t="str">
        <f>IF(B7=0," ",B7)</f>
        <v> </v>
      </c>
      <c r="D7" s="12" t="s">
        <v>12</v>
      </c>
      <c r="E7" s="10">
        <f>'PFA vs. Bid Data'!I7</f>
        <v>0</v>
      </c>
      <c r="F7" s="281">
        <f>'PFA vs. Bid Data'!I7</f>
        <v>0</v>
      </c>
      <c r="G7" s="10">
        <f>'PFA vs. Bid Data'!I7</f>
        <v>0</v>
      </c>
      <c r="H7" s="275" t="str">
        <f>IF(C7=" "," ",C7-F7)</f>
        <v> </v>
      </c>
      <c r="I7" s="276"/>
    </row>
    <row r="8" spans="1:9" ht="15.75">
      <c r="A8" s="13" t="s">
        <v>13</v>
      </c>
      <c r="B8" s="14">
        <f>SUM(B4:B7)</f>
        <v>0</v>
      </c>
      <c r="C8" s="14">
        <f>SUM(C4:C7)</f>
        <v>0</v>
      </c>
      <c r="D8" s="5"/>
      <c r="E8" s="180">
        <f>'PFA vs. Bid Data'!I8</f>
        <v>0</v>
      </c>
      <c r="F8" s="14">
        <f>SUM(F4:F7)</f>
        <v>0</v>
      </c>
      <c r="G8" s="183">
        <f>SUM(G4:G7)</f>
        <v>0</v>
      </c>
      <c r="H8" s="102">
        <f>C8-F8</f>
        <v>0</v>
      </c>
      <c r="I8" s="15">
        <f>H8*'PFA vs. Bid Data'!K105</f>
        <v>0</v>
      </c>
    </row>
    <row r="9" spans="1:9" ht="12.75">
      <c r="A9" s="4" t="s">
        <v>14</v>
      </c>
      <c r="B9" s="30"/>
      <c r="C9" s="30"/>
      <c r="D9" s="5"/>
      <c r="E9" s="7"/>
      <c r="F9" s="30"/>
      <c r="G9" s="177"/>
      <c r="H9" s="291"/>
      <c r="I9" s="8"/>
    </row>
    <row r="10" spans="1:9" ht="12.75">
      <c r="A10" s="16" t="s">
        <v>15</v>
      </c>
      <c r="B10" s="18">
        <f>'PFA vs. Bid Data'!G10</f>
        <v>0</v>
      </c>
      <c r="C10" s="180">
        <f>IF(B10=0,0,B10)</f>
        <v>0</v>
      </c>
      <c r="D10" s="17" t="s">
        <v>16</v>
      </c>
      <c r="E10" s="18">
        <f>'PFA vs. Bid Data'!I10</f>
        <v>0</v>
      </c>
      <c r="F10" s="180">
        <f>IF(E10=0,0,E10)</f>
        <v>0</v>
      </c>
      <c r="G10" s="96">
        <f>'PFA vs. Bid Data'!I10</f>
        <v>0</v>
      </c>
      <c r="H10" s="290">
        <f>C10-F10</f>
        <v>0</v>
      </c>
      <c r="I10" s="15">
        <f>H10*'PFA vs. Bid Data'!K105</f>
        <v>0</v>
      </c>
    </row>
    <row r="11" spans="1:9" ht="12.75">
      <c r="A11" s="20" t="s">
        <v>17</v>
      </c>
      <c r="B11" s="164"/>
      <c r="C11" s="164"/>
      <c r="D11" s="21"/>
      <c r="E11" s="7"/>
      <c r="F11" s="164"/>
      <c r="G11" s="177"/>
      <c r="H11" s="291"/>
      <c r="I11" s="8"/>
    </row>
    <row r="12" spans="1:9" ht="12.75">
      <c r="A12" s="56" t="s">
        <v>18</v>
      </c>
      <c r="B12" s="23">
        <f>'PFA vs. Bid Data'!G12</f>
        <v>0</v>
      </c>
      <c r="C12" s="10" t="str">
        <f aca="true" t="shared" si="0" ref="C12:C23">IF(B12=0," ",B12)</f>
        <v> </v>
      </c>
      <c r="D12" s="22" t="s">
        <v>19</v>
      </c>
      <c r="E12" s="23">
        <f>'PFA vs. Bid Data'!I12</f>
        <v>0</v>
      </c>
      <c r="F12" s="281">
        <f>'PFA vs. Bid Data'!I12</f>
        <v>0</v>
      </c>
      <c r="G12" s="23">
        <f>'PFA vs. Bid Data'!I12</f>
        <v>0</v>
      </c>
      <c r="H12" s="275" t="str">
        <f aca="true" t="shared" si="1" ref="H12:H23">IF(C12=" "," ",C12-F12)</f>
        <v> </v>
      </c>
      <c r="I12" s="276"/>
    </row>
    <row r="13" spans="1:9" ht="12.75">
      <c r="A13" s="56" t="s">
        <v>20</v>
      </c>
      <c r="B13" s="23">
        <f>'PFA vs. Bid Data'!G13</f>
        <v>0</v>
      </c>
      <c r="C13" s="10" t="str">
        <f t="shared" si="0"/>
        <v> </v>
      </c>
      <c r="D13" s="22" t="s">
        <v>21</v>
      </c>
      <c r="E13" s="23">
        <f>'PFA vs. Bid Data'!I13</f>
        <v>0</v>
      </c>
      <c r="F13" s="281">
        <f>'PFA vs. Bid Data'!I13</f>
        <v>0</v>
      </c>
      <c r="G13" s="23">
        <f>'PFA vs. Bid Data'!I13</f>
        <v>0</v>
      </c>
      <c r="H13" s="275" t="str">
        <f t="shared" si="1"/>
        <v> </v>
      </c>
      <c r="I13" s="276"/>
    </row>
    <row r="14" spans="1:9" ht="12.75">
      <c r="A14" s="56" t="s">
        <v>22</v>
      </c>
      <c r="B14" s="23">
        <f>'PFA vs. Bid Data'!G14</f>
        <v>0</v>
      </c>
      <c r="C14" s="10" t="str">
        <f t="shared" si="0"/>
        <v> </v>
      </c>
      <c r="D14" s="22" t="s">
        <v>23</v>
      </c>
      <c r="E14" s="23">
        <f>'PFA vs. Bid Data'!I14</f>
        <v>0</v>
      </c>
      <c r="F14" s="281">
        <f>'PFA vs. Bid Data'!I14</f>
        <v>0</v>
      </c>
      <c r="G14" s="23">
        <f>'PFA vs. Bid Data'!I14</f>
        <v>0</v>
      </c>
      <c r="H14" s="275" t="str">
        <f t="shared" si="1"/>
        <v> </v>
      </c>
      <c r="I14" s="276"/>
    </row>
    <row r="15" spans="1:9" ht="12.75">
      <c r="A15" s="56" t="s">
        <v>24</v>
      </c>
      <c r="B15" s="23">
        <f>'PFA vs. Bid Data'!G15</f>
        <v>0</v>
      </c>
      <c r="C15" s="10" t="str">
        <f t="shared" si="0"/>
        <v> </v>
      </c>
      <c r="D15" s="22" t="s">
        <v>25</v>
      </c>
      <c r="E15" s="23">
        <f>'PFA vs. Bid Data'!I15</f>
        <v>0</v>
      </c>
      <c r="F15" s="281">
        <f>'PFA vs. Bid Data'!I15</f>
        <v>0</v>
      </c>
      <c r="G15" s="23">
        <f>'PFA vs. Bid Data'!I15</f>
        <v>0</v>
      </c>
      <c r="H15" s="275" t="str">
        <f t="shared" si="1"/>
        <v> </v>
      </c>
      <c r="I15" s="276"/>
    </row>
    <row r="16" spans="1:9" ht="12.75">
      <c r="A16" s="56" t="s">
        <v>26</v>
      </c>
      <c r="B16" s="23">
        <f>'PFA vs. Bid Data'!G16</f>
        <v>0</v>
      </c>
      <c r="C16" s="10" t="str">
        <f t="shared" si="0"/>
        <v> </v>
      </c>
      <c r="D16" s="22" t="s">
        <v>27</v>
      </c>
      <c r="E16" s="23">
        <f>'PFA vs. Bid Data'!I16</f>
        <v>0</v>
      </c>
      <c r="F16" s="281">
        <f>'PFA vs. Bid Data'!I16</f>
        <v>0</v>
      </c>
      <c r="G16" s="23">
        <f>'PFA vs. Bid Data'!I16</f>
        <v>0</v>
      </c>
      <c r="H16" s="275" t="str">
        <f t="shared" si="1"/>
        <v> </v>
      </c>
      <c r="I16" s="276"/>
    </row>
    <row r="17" spans="1:9" ht="12.75">
      <c r="A17" s="56" t="s">
        <v>28</v>
      </c>
      <c r="B17" s="23">
        <f>'PFA vs. Bid Data'!G17</f>
        <v>0</v>
      </c>
      <c r="C17" s="10" t="str">
        <f t="shared" si="0"/>
        <v> </v>
      </c>
      <c r="D17" s="22" t="s">
        <v>29</v>
      </c>
      <c r="E17" s="23">
        <f>'PFA vs. Bid Data'!I17</f>
        <v>0</v>
      </c>
      <c r="F17" s="281">
        <f>'PFA vs. Bid Data'!I17</f>
        <v>0</v>
      </c>
      <c r="G17" s="23">
        <f>'PFA vs. Bid Data'!I17</f>
        <v>0</v>
      </c>
      <c r="H17" s="275" t="str">
        <f t="shared" si="1"/>
        <v> </v>
      </c>
      <c r="I17" s="276"/>
    </row>
    <row r="18" spans="1:9" ht="12.75">
      <c r="A18" s="56" t="s">
        <v>30</v>
      </c>
      <c r="B18" s="23">
        <f>'PFA vs. Bid Data'!G18</f>
        <v>0</v>
      </c>
      <c r="C18" s="10" t="str">
        <f t="shared" si="0"/>
        <v> </v>
      </c>
      <c r="D18" s="22" t="s">
        <v>31</v>
      </c>
      <c r="E18" s="23">
        <f>'PFA vs. Bid Data'!I18</f>
        <v>0</v>
      </c>
      <c r="F18" s="281">
        <f>'PFA vs. Bid Data'!I18</f>
        <v>0</v>
      </c>
      <c r="G18" s="23">
        <f>'PFA vs. Bid Data'!I18</f>
        <v>0</v>
      </c>
      <c r="H18" s="275" t="str">
        <f t="shared" si="1"/>
        <v> </v>
      </c>
      <c r="I18" s="276"/>
    </row>
    <row r="19" spans="1:9" ht="12.75">
      <c r="A19" s="56" t="s">
        <v>32</v>
      </c>
      <c r="B19" s="23">
        <f>'PFA vs. Bid Data'!G19</f>
        <v>0</v>
      </c>
      <c r="C19" s="10" t="str">
        <f t="shared" si="0"/>
        <v> </v>
      </c>
      <c r="D19" s="9" t="s">
        <v>33</v>
      </c>
      <c r="E19" s="23">
        <f>'PFA vs. Bid Data'!I19</f>
        <v>0</v>
      </c>
      <c r="F19" s="281">
        <f>'PFA vs. Bid Data'!I19</f>
        <v>0</v>
      </c>
      <c r="G19" s="23">
        <f>'PFA vs. Bid Data'!I19</f>
        <v>0</v>
      </c>
      <c r="H19" s="275" t="str">
        <f t="shared" si="1"/>
        <v> </v>
      </c>
      <c r="I19" s="276"/>
    </row>
    <row r="20" spans="1:9" ht="12.75">
      <c r="A20" s="26" t="s">
        <v>34</v>
      </c>
      <c r="B20" s="23">
        <f>'PFA vs. Bid Data'!G20</f>
        <v>0</v>
      </c>
      <c r="C20" s="10" t="str">
        <f t="shared" si="0"/>
        <v> </v>
      </c>
      <c r="D20" s="12" t="s">
        <v>35</v>
      </c>
      <c r="E20" s="23">
        <f>'PFA vs. Bid Data'!I20</f>
        <v>0</v>
      </c>
      <c r="F20" s="281">
        <f>'PFA vs. Bid Data'!I20</f>
        <v>0</v>
      </c>
      <c r="G20" s="23">
        <f>'PFA vs. Bid Data'!I20</f>
        <v>0</v>
      </c>
      <c r="H20" s="275" t="str">
        <f>IF(C20=" "," ",C20-F20)</f>
        <v> </v>
      </c>
      <c r="I20" s="276"/>
    </row>
    <row r="21" spans="1:9" ht="12.75">
      <c r="A21" s="16" t="s">
        <v>36</v>
      </c>
      <c r="B21" s="23">
        <f>'PFA vs. Bid Data'!G21</f>
        <v>0</v>
      </c>
      <c r="C21" s="10" t="str">
        <f t="shared" si="0"/>
        <v> </v>
      </c>
      <c r="D21" s="12" t="s">
        <v>37</v>
      </c>
      <c r="E21" s="23">
        <f>'PFA vs. Bid Data'!I21</f>
        <v>0</v>
      </c>
      <c r="F21" s="281">
        <f>'PFA vs. Bid Data'!I21</f>
        <v>0</v>
      </c>
      <c r="G21" s="23">
        <f>'PFA vs. Bid Data'!I21</f>
        <v>0</v>
      </c>
      <c r="H21" s="275" t="str">
        <f t="shared" si="1"/>
        <v> </v>
      </c>
      <c r="I21" s="276"/>
    </row>
    <row r="22" spans="1:9" ht="12.75">
      <c r="A22" s="16" t="s">
        <v>38</v>
      </c>
      <c r="B22" s="23">
        <f>'PFA vs. Bid Data'!G22</f>
        <v>0</v>
      </c>
      <c r="C22" s="10" t="str">
        <f t="shared" si="0"/>
        <v> </v>
      </c>
      <c r="D22" s="12" t="s">
        <v>39</v>
      </c>
      <c r="E22" s="23">
        <f>'PFA vs. Bid Data'!I22</f>
        <v>0</v>
      </c>
      <c r="F22" s="281">
        <f>'PFA vs. Bid Data'!I22</f>
        <v>0</v>
      </c>
      <c r="G22" s="23">
        <f>'PFA vs. Bid Data'!I22</f>
        <v>0</v>
      </c>
      <c r="H22" s="275" t="str">
        <f t="shared" si="1"/>
        <v> </v>
      </c>
      <c r="I22" s="276"/>
    </row>
    <row r="23" spans="1:9" ht="12.75">
      <c r="A23" s="16" t="s">
        <v>40</v>
      </c>
      <c r="B23" s="23">
        <f>'PFA vs. Bid Data'!G23</f>
        <v>0</v>
      </c>
      <c r="C23" s="10" t="str">
        <f t="shared" si="0"/>
        <v> </v>
      </c>
      <c r="D23" s="12" t="s">
        <v>41</v>
      </c>
      <c r="E23" s="23">
        <f>'PFA vs. Bid Data'!I23</f>
        <v>0</v>
      </c>
      <c r="F23" s="281">
        <f>'PFA vs. Bid Data'!I23</f>
        <v>0</v>
      </c>
      <c r="G23" s="23">
        <f>'PFA vs. Bid Data'!I23</f>
        <v>0</v>
      </c>
      <c r="H23" s="275" t="str">
        <f t="shared" si="1"/>
        <v> </v>
      </c>
      <c r="I23" s="276"/>
    </row>
    <row r="24" spans="1:9" ht="15.75">
      <c r="A24" s="13" t="s">
        <v>42</v>
      </c>
      <c r="B24" s="14">
        <f>SUM(B10:B23)</f>
        <v>0</v>
      </c>
      <c r="C24" s="14">
        <f>SUM(C10:C23)</f>
        <v>0</v>
      </c>
      <c r="D24" s="5"/>
      <c r="E24" s="28">
        <f>SUM(E10:E23)</f>
        <v>0</v>
      </c>
      <c r="F24" s="14">
        <f>SUM(F10:F23)</f>
        <v>0</v>
      </c>
      <c r="G24" s="183">
        <f>SUM(G10:G23)</f>
        <v>0</v>
      </c>
      <c r="H24" s="290">
        <f>C24-F24</f>
        <v>0</v>
      </c>
      <c r="I24" s="15">
        <f>H24*'PFA vs. Bid Data'!K105</f>
        <v>0</v>
      </c>
    </row>
    <row r="25" spans="1:9" ht="12.75">
      <c r="A25" s="4" t="s">
        <v>43</v>
      </c>
      <c r="B25" s="30"/>
      <c r="C25" s="30"/>
      <c r="D25" s="29"/>
      <c r="E25" s="7"/>
      <c r="F25" s="30"/>
      <c r="G25" s="177"/>
      <c r="H25" s="291"/>
      <c r="I25" s="8"/>
    </row>
    <row r="26" spans="1:9" ht="12.75">
      <c r="A26" s="16" t="s">
        <v>44</v>
      </c>
      <c r="B26" s="10"/>
      <c r="C26" s="10"/>
      <c r="D26" s="29"/>
      <c r="E26" s="24"/>
      <c r="F26" s="10"/>
      <c r="G26" s="184"/>
      <c r="H26" s="289"/>
      <c r="I26" s="276"/>
    </row>
    <row r="27" spans="1:9" ht="12.75">
      <c r="A27" s="33" t="s">
        <v>18</v>
      </c>
      <c r="B27" s="10">
        <f>'PFA vs. Bid Data'!G27</f>
        <v>0</v>
      </c>
      <c r="C27" s="10" t="str">
        <f aca="true" t="shared" si="2" ref="C27:C42">IF(B27=0," ",B27)</f>
        <v> </v>
      </c>
      <c r="D27" s="17" t="s">
        <v>45</v>
      </c>
      <c r="E27" s="10">
        <f>'PFA vs. Bid Data'!I27</f>
        <v>0</v>
      </c>
      <c r="F27" s="281">
        <f>'PFA vs. Bid Data'!I27</f>
        <v>0</v>
      </c>
      <c r="G27" s="10">
        <f>'PFA vs. Bid Data'!I27</f>
        <v>0</v>
      </c>
      <c r="H27" s="275" t="str">
        <f aca="true" t="shared" si="3" ref="H27:H32">IF(C27=" "," ",C27-F27)</f>
        <v> </v>
      </c>
      <c r="I27" s="276"/>
    </row>
    <row r="28" spans="1:9" ht="12.75">
      <c r="A28" s="33" t="s">
        <v>20</v>
      </c>
      <c r="B28" s="10">
        <f>'PFA vs. Bid Data'!G28</f>
        <v>0</v>
      </c>
      <c r="C28" s="10" t="str">
        <f t="shared" si="2"/>
        <v> </v>
      </c>
      <c r="D28" s="17" t="s">
        <v>46</v>
      </c>
      <c r="E28" s="10">
        <f>'PFA vs. Bid Data'!I28</f>
        <v>0</v>
      </c>
      <c r="F28" s="281">
        <f>'PFA vs. Bid Data'!I28</f>
        <v>0</v>
      </c>
      <c r="G28" s="10">
        <f>'PFA vs. Bid Data'!I28</f>
        <v>0</v>
      </c>
      <c r="H28" s="275" t="str">
        <f t="shared" si="3"/>
        <v> </v>
      </c>
      <c r="I28" s="276"/>
    </row>
    <row r="29" spans="1:9" ht="12.75">
      <c r="A29" s="33" t="s">
        <v>22</v>
      </c>
      <c r="B29" s="10">
        <f>'PFA vs. Bid Data'!G29</f>
        <v>0</v>
      </c>
      <c r="C29" s="10" t="str">
        <f t="shared" si="2"/>
        <v> </v>
      </c>
      <c r="D29" s="17" t="s">
        <v>47</v>
      </c>
      <c r="E29" s="10">
        <f>'PFA vs. Bid Data'!I29</f>
        <v>0</v>
      </c>
      <c r="F29" s="281">
        <f>'PFA vs. Bid Data'!I29</f>
        <v>0</v>
      </c>
      <c r="G29" s="10">
        <f>'PFA vs. Bid Data'!I29</f>
        <v>0</v>
      </c>
      <c r="H29" s="275" t="str">
        <f t="shared" si="3"/>
        <v> </v>
      </c>
      <c r="I29" s="276"/>
    </row>
    <row r="30" spans="1:9" ht="12.75">
      <c r="A30" s="33" t="s">
        <v>24</v>
      </c>
      <c r="B30" s="10">
        <f>'PFA vs. Bid Data'!G30</f>
        <v>0</v>
      </c>
      <c r="C30" s="10" t="str">
        <f t="shared" si="2"/>
        <v> </v>
      </c>
      <c r="D30" s="17" t="s">
        <v>48</v>
      </c>
      <c r="E30" s="10">
        <f>'PFA vs. Bid Data'!I30</f>
        <v>0</v>
      </c>
      <c r="F30" s="281">
        <f>'PFA vs. Bid Data'!I30</f>
        <v>0</v>
      </c>
      <c r="G30" s="10">
        <f>'PFA vs. Bid Data'!I30</f>
        <v>0</v>
      </c>
      <c r="H30" s="275" t="str">
        <f t="shared" si="3"/>
        <v> </v>
      </c>
      <c r="I30" s="276"/>
    </row>
    <row r="31" spans="1:9" ht="12.75">
      <c r="A31" s="33" t="s">
        <v>26</v>
      </c>
      <c r="B31" s="10">
        <f>'PFA vs. Bid Data'!G31</f>
        <v>0</v>
      </c>
      <c r="C31" s="10" t="str">
        <f t="shared" si="2"/>
        <v> </v>
      </c>
      <c r="D31" s="17" t="s">
        <v>49</v>
      </c>
      <c r="E31" s="10">
        <f>'PFA vs. Bid Data'!I31</f>
        <v>0</v>
      </c>
      <c r="F31" s="281">
        <f>'PFA vs. Bid Data'!I31</f>
        <v>0</v>
      </c>
      <c r="G31" s="10">
        <f>'PFA vs. Bid Data'!I31</f>
        <v>0</v>
      </c>
      <c r="H31" s="275" t="str">
        <f t="shared" si="3"/>
        <v> </v>
      </c>
      <c r="I31" s="276"/>
    </row>
    <row r="32" spans="1:9" ht="12.75">
      <c r="A32" s="33" t="s">
        <v>50</v>
      </c>
      <c r="B32" s="10">
        <f>'PFA vs. Bid Data'!G32</f>
        <v>0</v>
      </c>
      <c r="C32" s="10" t="str">
        <f t="shared" si="2"/>
        <v> </v>
      </c>
      <c r="D32" s="17" t="s">
        <v>51</v>
      </c>
      <c r="E32" s="10">
        <f>'PFA vs. Bid Data'!I32</f>
        <v>0</v>
      </c>
      <c r="F32" s="281">
        <f>'PFA vs. Bid Data'!I32</f>
        <v>0</v>
      </c>
      <c r="G32" s="10">
        <f>'PFA vs. Bid Data'!I32</f>
        <v>0</v>
      </c>
      <c r="H32" s="275" t="str">
        <f t="shared" si="3"/>
        <v> </v>
      </c>
      <c r="I32" s="276"/>
    </row>
    <row r="33" spans="1:21" s="59" customFormat="1" ht="12.75">
      <c r="A33" s="16" t="s">
        <v>196</v>
      </c>
      <c r="B33" s="250"/>
      <c r="C33" s="251">
        <f>SUM(C27:C32)</f>
        <v>0</v>
      </c>
      <c r="D33" s="277"/>
      <c r="E33" s="287">
        <f>SUM(E27:E32)</f>
        <v>0</v>
      </c>
      <c r="F33" s="167">
        <f>SUM(F27:F32)</f>
        <v>0</v>
      </c>
      <c r="G33" s="252">
        <f>SUM(G26:G32)</f>
        <v>0</v>
      </c>
      <c r="H33" s="148">
        <f>C33-F33</f>
        <v>0</v>
      </c>
      <c r="I33" s="287">
        <f>H33*'PFA vs. Bid Data'!K105</f>
        <v>0</v>
      </c>
      <c r="J33" s="307"/>
      <c r="K33" s="307"/>
      <c r="L33" s="308"/>
      <c r="M33" s="94"/>
      <c r="N33" s="249"/>
      <c r="O33" s="288"/>
      <c r="P33" s="288"/>
      <c r="Q33" s="288"/>
      <c r="R33" s="288"/>
      <c r="S33" s="288"/>
      <c r="T33" s="288"/>
      <c r="U33" s="141"/>
    </row>
    <row r="34" spans="1:9" ht="12.75">
      <c r="A34" s="20" t="s">
        <v>52</v>
      </c>
      <c r="B34" s="165"/>
      <c r="C34" s="165"/>
      <c r="D34" s="21"/>
      <c r="E34" s="7"/>
      <c r="F34" s="7"/>
      <c r="G34" s="177"/>
      <c r="H34" s="291"/>
      <c r="I34" s="8"/>
    </row>
    <row r="35" spans="1:9" ht="12.75">
      <c r="A35" s="60" t="s">
        <v>53</v>
      </c>
      <c r="B35" s="10">
        <f>'PFA vs. Bid Data'!G35</f>
        <v>0</v>
      </c>
      <c r="C35" s="10" t="str">
        <f t="shared" si="2"/>
        <v> </v>
      </c>
      <c r="D35" s="12" t="s">
        <v>54</v>
      </c>
      <c r="E35" s="10">
        <f>'PFA vs. Bid Data'!I35</f>
        <v>0</v>
      </c>
      <c r="F35" s="281">
        <f>'PFA vs. Bid Data'!I35</f>
        <v>0</v>
      </c>
      <c r="G35" s="10">
        <f>'PFA vs. Bid Data'!I35</f>
        <v>0</v>
      </c>
      <c r="H35" s="275" t="str">
        <f aca="true" t="shared" si="4" ref="H35:H42">IF(C35=" "," ",C35-F35)</f>
        <v> </v>
      </c>
      <c r="I35" s="276"/>
    </row>
    <row r="36" spans="1:9" ht="12.75">
      <c r="A36" s="60" t="s">
        <v>55</v>
      </c>
      <c r="B36" s="10">
        <f>'PFA vs. Bid Data'!G36</f>
        <v>0</v>
      </c>
      <c r="C36" s="10" t="str">
        <f t="shared" si="2"/>
        <v> </v>
      </c>
      <c r="D36" s="12" t="s">
        <v>56</v>
      </c>
      <c r="E36" s="10">
        <f>'PFA vs. Bid Data'!I36</f>
        <v>0</v>
      </c>
      <c r="F36" s="281">
        <f>'PFA vs. Bid Data'!I36</f>
        <v>0</v>
      </c>
      <c r="G36" s="10">
        <f>'PFA vs. Bid Data'!I36</f>
        <v>0</v>
      </c>
      <c r="H36" s="275" t="str">
        <f t="shared" si="4"/>
        <v> </v>
      </c>
      <c r="I36" s="276"/>
    </row>
    <row r="37" spans="1:9" ht="12.75">
      <c r="A37" s="60" t="s">
        <v>57</v>
      </c>
      <c r="B37" s="10">
        <f>'PFA vs. Bid Data'!G37</f>
        <v>0</v>
      </c>
      <c r="C37" s="10" t="str">
        <f t="shared" si="2"/>
        <v> </v>
      </c>
      <c r="D37" s="12" t="s">
        <v>58</v>
      </c>
      <c r="E37" s="10">
        <f>'PFA vs. Bid Data'!I37</f>
        <v>0</v>
      </c>
      <c r="F37" s="281">
        <f>'PFA vs. Bid Data'!I37</f>
        <v>0</v>
      </c>
      <c r="G37" s="10">
        <f>'PFA vs. Bid Data'!I37</f>
        <v>0</v>
      </c>
      <c r="H37" s="275" t="str">
        <f t="shared" si="4"/>
        <v> </v>
      </c>
      <c r="I37" s="276"/>
    </row>
    <row r="38" spans="1:9" ht="12.75">
      <c r="A38" s="60" t="s">
        <v>59</v>
      </c>
      <c r="B38" s="10">
        <f>'PFA vs. Bid Data'!G38</f>
        <v>0</v>
      </c>
      <c r="C38" s="10" t="str">
        <f t="shared" si="2"/>
        <v> </v>
      </c>
      <c r="D38" s="12" t="s">
        <v>60</v>
      </c>
      <c r="E38" s="10">
        <f>'PFA vs. Bid Data'!I38</f>
        <v>0</v>
      </c>
      <c r="F38" s="281">
        <f>'PFA vs. Bid Data'!I38</f>
        <v>0</v>
      </c>
      <c r="G38" s="10">
        <f>'PFA vs. Bid Data'!I38</f>
        <v>0</v>
      </c>
      <c r="H38" s="275" t="str">
        <f t="shared" si="4"/>
        <v> </v>
      </c>
      <c r="I38" s="276"/>
    </row>
    <row r="39" spans="1:9" ht="12.75">
      <c r="A39" s="60" t="s">
        <v>61</v>
      </c>
      <c r="B39" s="10">
        <f>'PFA vs. Bid Data'!G39</f>
        <v>0</v>
      </c>
      <c r="C39" s="10" t="str">
        <f t="shared" si="2"/>
        <v> </v>
      </c>
      <c r="D39" s="12" t="s">
        <v>62</v>
      </c>
      <c r="E39" s="10">
        <f>'PFA vs. Bid Data'!I39</f>
        <v>0</v>
      </c>
      <c r="F39" s="281">
        <f>'PFA vs. Bid Data'!I39</f>
        <v>0</v>
      </c>
      <c r="G39" s="10">
        <f>'PFA vs. Bid Data'!I39</f>
        <v>0</v>
      </c>
      <c r="H39" s="275" t="str">
        <f t="shared" si="4"/>
        <v> </v>
      </c>
      <c r="I39" s="276"/>
    </row>
    <row r="40" spans="1:9" ht="12.75">
      <c r="A40" s="60" t="s">
        <v>63</v>
      </c>
      <c r="B40" s="10">
        <f>'PFA vs. Bid Data'!G40</f>
        <v>0</v>
      </c>
      <c r="C40" s="10" t="str">
        <f t="shared" si="2"/>
        <v> </v>
      </c>
      <c r="D40" s="12" t="s">
        <v>64</v>
      </c>
      <c r="E40" s="10">
        <f>'PFA vs. Bid Data'!I40</f>
        <v>0</v>
      </c>
      <c r="F40" s="281">
        <f>'PFA vs. Bid Data'!I40</f>
        <v>0</v>
      </c>
      <c r="G40" s="10">
        <f>'PFA vs. Bid Data'!I40</f>
        <v>0</v>
      </c>
      <c r="H40" s="275" t="str">
        <f t="shared" si="4"/>
        <v> </v>
      </c>
      <c r="I40" s="276"/>
    </row>
    <row r="41" spans="1:9" ht="12.75">
      <c r="A41" s="60" t="s">
        <v>65</v>
      </c>
      <c r="B41" s="10">
        <f>'PFA vs. Bid Data'!G41</f>
        <v>0</v>
      </c>
      <c r="C41" s="10" t="str">
        <f t="shared" si="2"/>
        <v> </v>
      </c>
      <c r="D41" s="12" t="s">
        <v>66</v>
      </c>
      <c r="E41" s="10">
        <f>'PFA vs. Bid Data'!I41</f>
        <v>0</v>
      </c>
      <c r="F41" s="281">
        <f>'PFA vs. Bid Data'!I41</f>
        <v>0</v>
      </c>
      <c r="G41" s="10">
        <f>'PFA vs. Bid Data'!I41</f>
        <v>0</v>
      </c>
      <c r="H41" s="275" t="str">
        <f t="shared" si="4"/>
        <v> </v>
      </c>
      <c r="I41" s="276"/>
    </row>
    <row r="42" spans="1:9" ht="12.75">
      <c r="A42" s="60" t="s">
        <v>67</v>
      </c>
      <c r="B42" s="10">
        <f>'PFA vs. Bid Data'!G42</f>
        <v>0</v>
      </c>
      <c r="C42" s="10" t="str">
        <f t="shared" si="2"/>
        <v> </v>
      </c>
      <c r="D42" s="12" t="s">
        <v>68</v>
      </c>
      <c r="E42" s="10">
        <f>'PFA vs. Bid Data'!I42</f>
        <v>0</v>
      </c>
      <c r="F42" s="281">
        <f>'PFA vs. Bid Data'!I42</f>
        <v>0</v>
      </c>
      <c r="G42" s="10">
        <f>'PFA vs. Bid Data'!I42</f>
        <v>0</v>
      </c>
      <c r="H42" s="275" t="str">
        <f t="shared" si="4"/>
        <v> </v>
      </c>
      <c r="I42" s="276"/>
    </row>
    <row r="43" spans="1:9" ht="15.75">
      <c r="A43" s="13" t="s">
        <v>69</v>
      </c>
      <c r="B43" s="14">
        <f>SUM(B26:B42)</f>
        <v>0</v>
      </c>
      <c r="C43" s="14">
        <f>SUM(C33:C42)</f>
        <v>0</v>
      </c>
      <c r="D43" s="29"/>
      <c r="E43" s="28">
        <f>SUM(E33:E42)</f>
        <v>0</v>
      </c>
      <c r="F43" s="14">
        <f>SUM(F33:F42)</f>
        <v>0</v>
      </c>
      <c r="G43" s="183">
        <f>SUM(G26:G42)</f>
        <v>0</v>
      </c>
      <c r="H43" s="102">
        <f>C43-F43</f>
        <v>0</v>
      </c>
      <c r="I43" s="15">
        <f>H43*'PFA vs. Bid Data'!K105</f>
        <v>0</v>
      </c>
    </row>
    <row r="44" spans="1:9" ht="12.75">
      <c r="A44" s="20" t="s">
        <v>70</v>
      </c>
      <c r="B44" s="166"/>
      <c r="C44" s="166"/>
      <c r="D44" s="21"/>
      <c r="E44" s="31"/>
      <c r="F44" s="166"/>
      <c r="G44" s="185"/>
      <c r="H44" s="292"/>
      <c r="I44" s="32"/>
    </row>
    <row r="45" spans="1:9" ht="12.75">
      <c r="A45" s="33" t="s">
        <v>71</v>
      </c>
      <c r="B45" s="34">
        <f>'PFA vs. Bid Data'!G45</f>
        <v>0</v>
      </c>
      <c r="C45" s="180">
        <f>IF(B45=0,0,B45)</f>
        <v>0</v>
      </c>
      <c r="D45" s="12" t="s">
        <v>72</v>
      </c>
      <c r="E45" s="34">
        <f>'PFA vs. Bid Data'!I45</f>
        <v>0</v>
      </c>
      <c r="F45" s="180">
        <f>IF(E45=0,0,E45)</f>
        <v>0</v>
      </c>
      <c r="G45" s="99">
        <f>'PFA vs. Bid Data'!I45</f>
        <v>0</v>
      </c>
      <c r="H45" s="290">
        <f>C45-F45</f>
        <v>0</v>
      </c>
      <c r="I45" s="15">
        <f>H45*'PFA vs. Bid Data'!K105</f>
        <v>0</v>
      </c>
    </row>
    <row r="46" spans="1:9" ht="12.75">
      <c r="A46" s="61" t="s">
        <v>73</v>
      </c>
      <c r="B46" s="166"/>
      <c r="C46" s="166"/>
      <c r="D46" s="62"/>
      <c r="E46" s="31"/>
      <c r="F46" s="166"/>
      <c r="G46" s="185"/>
      <c r="H46" s="292"/>
      <c r="I46" s="32"/>
    </row>
    <row r="47" spans="1:9" ht="12.75">
      <c r="A47" s="63" t="s">
        <v>74</v>
      </c>
      <c r="B47" s="18">
        <f>'PFA vs. Bid Data'!G47</f>
        <v>0</v>
      </c>
      <c r="C47" s="10" t="str">
        <f>IF(B47=0," ",B47)</f>
        <v> </v>
      </c>
      <c r="D47" s="22" t="s">
        <v>75</v>
      </c>
      <c r="E47" s="18">
        <f>'PFA vs. Bid Data'!I47</f>
        <v>0</v>
      </c>
      <c r="F47" s="281">
        <f>'PFA vs. Bid Data'!I47</f>
        <v>0</v>
      </c>
      <c r="G47" s="18">
        <f>'PFA vs. Bid Data'!I47</f>
        <v>0</v>
      </c>
      <c r="H47" s="275" t="str">
        <f>IF(C47=" "," ",C47-F47)</f>
        <v> </v>
      </c>
      <c r="I47" s="276"/>
    </row>
    <row r="48" spans="1:9" ht="12.75">
      <c r="A48" s="63" t="s">
        <v>76</v>
      </c>
      <c r="B48" s="18">
        <f>'PFA vs. Bid Data'!G48</f>
        <v>0</v>
      </c>
      <c r="C48" s="10" t="str">
        <f>IF(B48=0," ",B48)</f>
        <v> </v>
      </c>
      <c r="D48" s="22" t="s">
        <v>77</v>
      </c>
      <c r="E48" s="18">
        <f>'PFA vs. Bid Data'!I48</f>
        <v>0</v>
      </c>
      <c r="F48" s="281">
        <f>'PFA vs. Bid Data'!I48</f>
        <v>0</v>
      </c>
      <c r="G48" s="18">
        <f>'PFA vs. Bid Data'!I48</f>
        <v>0</v>
      </c>
      <c r="H48" s="275" t="str">
        <f>IF(C48=" "," ",C48-F48)</f>
        <v> </v>
      </c>
      <c r="I48" s="276"/>
    </row>
    <row r="49" spans="1:9" ht="12.75">
      <c r="A49" s="63" t="s">
        <v>78</v>
      </c>
      <c r="B49" s="18">
        <f>'PFA vs. Bid Data'!G49</f>
        <v>0</v>
      </c>
      <c r="C49" s="10" t="str">
        <f>IF(B49=0," ",B49)</f>
        <v> </v>
      </c>
      <c r="D49" s="22" t="s">
        <v>79</v>
      </c>
      <c r="E49" s="18">
        <f>'PFA vs. Bid Data'!I49</f>
        <v>0</v>
      </c>
      <c r="F49" s="281">
        <f>'PFA vs. Bid Data'!I49</f>
        <v>0</v>
      </c>
      <c r="G49" s="18">
        <f>'PFA vs. Bid Data'!I49</f>
        <v>0</v>
      </c>
      <c r="H49" s="275" t="str">
        <f>IF(C49=" "," ",C49-F49)</f>
        <v> </v>
      </c>
      <c r="I49" s="276"/>
    </row>
    <row r="50" spans="1:9" ht="15.75">
      <c r="A50" s="36" t="s">
        <v>80</v>
      </c>
      <c r="B50" s="167">
        <f>SUM(B47:B49)</f>
        <v>0</v>
      </c>
      <c r="C50" s="167">
        <f>SUM(C47:C49)</f>
        <v>0</v>
      </c>
      <c r="D50" s="29"/>
      <c r="E50" s="37">
        <f>SUM(E47:E49)</f>
        <v>0</v>
      </c>
      <c r="F50" s="167">
        <f>SUM(F47:F49)</f>
        <v>0</v>
      </c>
      <c r="G50" s="148">
        <f>SUM(G47:G49)</f>
        <v>0</v>
      </c>
      <c r="H50" s="300">
        <f>C50-F50</f>
        <v>0</v>
      </c>
      <c r="I50" s="15">
        <f>H50*'PFA vs. Bid Data'!K105</f>
        <v>0</v>
      </c>
    </row>
    <row r="51" spans="1:9" ht="12.75">
      <c r="A51" s="61" t="s">
        <v>81</v>
      </c>
      <c r="B51" s="168"/>
      <c r="C51" s="168"/>
      <c r="D51" s="62"/>
      <c r="E51" s="62"/>
      <c r="F51" s="62"/>
      <c r="G51" s="62"/>
      <c r="H51" s="292"/>
      <c r="I51" s="32"/>
    </row>
    <row r="52" spans="1:9" ht="12.75">
      <c r="A52" s="56" t="s">
        <v>87</v>
      </c>
      <c r="B52" s="39">
        <f>'PFA vs. Bid Data'!G52</f>
        <v>0</v>
      </c>
      <c r="C52" s="10" t="str">
        <f aca="true" t="shared" si="5" ref="C52:C80">IF(B52=0," ",B52)</f>
        <v> </v>
      </c>
      <c r="D52" s="64" t="s">
        <v>88</v>
      </c>
      <c r="E52" s="39">
        <f>'PFA vs. Bid Data'!I52</f>
        <v>0</v>
      </c>
      <c r="F52" s="281">
        <f>'PFA vs. Bid Data'!I52</f>
        <v>0</v>
      </c>
      <c r="G52" s="39">
        <f>'PFA vs. Bid Data'!I52</f>
        <v>0</v>
      </c>
      <c r="H52" s="275" t="str">
        <f aca="true" t="shared" si="6" ref="H52:H80">IF(C52=" "," ",C52-F52)</f>
        <v> </v>
      </c>
      <c r="I52" s="276"/>
    </row>
    <row r="53" spans="1:9" ht="12.75">
      <c r="A53" s="56" t="s">
        <v>85</v>
      </c>
      <c r="B53" s="39">
        <f>'PFA vs. Bid Data'!G53</f>
        <v>0</v>
      </c>
      <c r="C53" s="10" t="str">
        <f t="shared" si="5"/>
        <v> </v>
      </c>
      <c r="D53" s="64" t="s">
        <v>118</v>
      </c>
      <c r="E53" s="39">
        <f>'PFA vs. Bid Data'!I53</f>
        <v>0</v>
      </c>
      <c r="F53" s="281">
        <f>'PFA vs. Bid Data'!I53</f>
        <v>0</v>
      </c>
      <c r="G53" s="39">
        <f>'PFA vs. Bid Data'!I53</f>
        <v>0</v>
      </c>
      <c r="H53" s="275" t="str">
        <f t="shared" si="6"/>
        <v> </v>
      </c>
      <c r="I53" s="276"/>
    </row>
    <row r="54" spans="1:9" ht="12.75">
      <c r="A54" s="56" t="s">
        <v>84</v>
      </c>
      <c r="B54" s="39">
        <f>'PFA vs. Bid Data'!G54</f>
        <v>0</v>
      </c>
      <c r="C54" s="10" t="str">
        <f t="shared" si="5"/>
        <v> </v>
      </c>
      <c r="D54" s="64" t="s">
        <v>119</v>
      </c>
      <c r="E54" s="39">
        <f>'PFA vs. Bid Data'!I54</f>
        <v>0</v>
      </c>
      <c r="F54" s="281">
        <f>'PFA vs. Bid Data'!I54</f>
        <v>0</v>
      </c>
      <c r="G54" s="39">
        <f>'PFA vs. Bid Data'!I54</f>
        <v>0</v>
      </c>
      <c r="H54" s="275" t="str">
        <f t="shared" si="6"/>
        <v> </v>
      </c>
      <c r="I54" s="276"/>
    </row>
    <row r="55" spans="1:9" ht="12.75">
      <c r="A55" s="56" t="s">
        <v>86</v>
      </c>
      <c r="B55" s="39">
        <f>'PFA vs. Bid Data'!G55</f>
        <v>0</v>
      </c>
      <c r="C55" s="10" t="str">
        <f t="shared" si="5"/>
        <v> </v>
      </c>
      <c r="D55" s="64" t="s">
        <v>120</v>
      </c>
      <c r="E55" s="39">
        <f>'PFA vs. Bid Data'!I55</f>
        <v>0</v>
      </c>
      <c r="F55" s="281">
        <f>'PFA vs. Bid Data'!I55</f>
        <v>0</v>
      </c>
      <c r="G55" s="39">
        <f>'PFA vs. Bid Data'!I55</f>
        <v>0</v>
      </c>
      <c r="H55" s="275" t="str">
        <f t="shared" si="6"/>
        <v> </v>
      </c>
      <c r="I55" s="276"/>
    </row>
    <row r="56" spans="1:9" ht="12.75">
      <c r="A56" s="75" t="s">
        <v>122</v>
      </c>
      <c r="B56" s="39">
        <f>'PFA vs. Bid Data'!G56</f>
        <v>0</v>
      </c>
      <c r="C56" s="10" t="str">
        <f t="shared" si="5"/>
        <v> </v>
      </c>
      <c r="D56" s="64" t="s">
        <v>144</v>
      </c>
      <c r="E56" s="39">
        <f>'PFA vs. Bid Data'!I56</f>
        <v>0</v>
      </c>
      <c r="F56" s="281">
        <f>'PFA vs. Bid Data'!I56</f>
        <v>0</v>
      </c>
      <c r="G56" s="39">
        <f>'PFA vs. Bid Data'!I56</f>
        <v>0</v>
      </c>
      <c r="H56" s="275" t="str">
        <f t="shared" si="6"/>
        <v> </v>
      </c>
      <c r="I56" s="276"/>
    </row>
    <row r="57" spans="1:9" ht="12.75">
      <c r="A57" s="75" t="s">
        <v>174</v>
      </c>
      <c r="B57" s="39">
        <f>'PFA vs. Bid Data'!G57</f>
        <v>0</v>
      </c>
      <c r="C57" s="10" t="str">
        <f t="shared" si="5"/>
        <v> </v>
      </c>
      <c r="D57" s="64" t="s">
        <v>145</v>
      </c>
      <c r="E57" s="39">
        <f>'PFA vs. Bid Data'!I57</f>
        <v>0</v>
      </c>
      <c r="F57" s="281">
        <f>'PFA vs. Bid Data'!I57</f>
        <v>0</v>
      </c>
      <c r="G57" s="39">
        <f>'PFA vs. Bid Data'!I57</f>
        <v>0</v>
      </c>
      <c r="H57" s="275" t="str">
        <f t="shared" si="6"/>
        <v> </v>
      </c>
      <c r="I57" s="276"/>
    </row>
    <row r="58" spans="1:9" ht="12.75">
      <c r="A58" s="75" t="s">
        <v>123</v>
      </c>
      <c r="B58" s="39">
        <f>'PFA vs. Bid Data'!G58</f>
        <v>0</v>
      </c>
      <c r="C58" s="10" t="str">
        <f t="shared" si="5"/>
        <v> </v>
      </c>
      <c r="D58" s="64" t="s">
        <v>146</v>
      </c>
      <c r="E58" s="39">
        <f>'PFA vs. Bid Data'!I58</f>
        <v>0</v>
      </c>
      <c r="F58" s="281">
        <f>'PFA vs. Bid Data'!I58</f>
        <v>0</v>
      </c>
      <c r="G58" s="39">
        <f>'PFA vs. Bid Data'!I58</f>
        <v>0</v>
      </c>
      <c r="H58" s="275" t="str">
        <f t="shared" si="6"/>
        <v> </v>
      </c>
      <c r="I58" s="276"/>
    </row>
    <row r="59" spans="1:9" ht="12.75">
      <c r="A59" s="75" t="s">
        <v>124</v>
      </c>
      <c r="B59" s="39">
        <f>'PFA vs. Bid Data'!G59</f>
        <v>0</v>
      </c>
      <c r="C59" s="10" t="str">
        <f t="shared" si="5"/>
        <v> </v>
      </c>
      <c r="D59" s="64" t="s">
        <v>147</v>
      </c>
      <c r="E59" s="39">
        <f>'PFA vs. Bid Data'!I59</f>
        <v>0</v>
      </c>
      <c r="F59" s="281">
        <f>'PFA vs. Bid Data'!I59</f>
        <v>0</v>
      </c>
      <c r="G59" s="39">
        <f>'PFA vs. Bid Data'!I59</f>
        <v>0</v>
      </c>
      <c r="H59" s="275" t="str">
        <f t="shared" si="6"/>
        <v> </v>
      </c>
      <c r="I59" s="276"/>
    </row>
    <row r="60" spans="1:9" ht="12.75">
      <c r="A60" s="75" t="s">
        <v>125</v>
      </c>
      <c r="B60" s="39">
        <f>'PFA vs. Bid Data'!G60</f>
        <v>0</v>
      </c>
      <c r="C60" s="10" t="str">
        <f t="shared" si="5"/>
        <v> </v>
      </c>
      <c r="D60" s="64" t="s">
        <v>148</v>
      </c>
      <c r="E60" s="39">
        <f>'PFA vs. Bid Data'!I60</f>
        <v>0</v>
      </c>
      <c r="F60" s="281">
        <f>'PFA vs. Bid Data'!I60</f>
        <v>0</v>
      </c>
      <c r="G60" s="39">
        <f>'PFA vs. Bid Data'!I60</f>
        <v>0</v>
      </c>
      <c r="H60" s="275" t="str">
        <f t="shared" si="6"/>
        <v> </v>
      </c>
      <c r="I60" s="276"/>
    </row>
    <row r="61" spans="1:9" ht="12.75">
      <c r="A61" s="75" t="s">
        <v>126</v>
      </c>
      <c r="B61" s="39">
        <f>'PFA vs. Bid Data'!G61</f>
        <v>0</v>
      </c>
      <c r="C61" s="10" t="str">
        <f t="shared" si="5"/>
        <v> </v>
      </c>
      <c r="D61" s="64" t="s">
        <v>149</v>
      </c>
      <c r="E61" s="39">
        <f>'PFA vs. Bid Data'!I61</f>
        <v>0</v>
      </c>
      <c r="F61" s="281">
        <f>'PFA vs. Bid Data'!I61</f>
        <v>0</v>
      </c>
      <c r="G61" s="39">
        <f>'PFA vs. Bid Data'!I61</f>
        <v>0</v>
      </c>
      <c r="H61" s="275" t="str">
        <f t="shared" si="6"/>
        <v> </v>
      </c>
      <c r="I61" s="276"/>
    </row>
    <row r="62" spans="1:9" ht="12.75">
      <c r="A62" s="75" t="s">
        <v>121</v>
      </c>
      <c r="B62" s="39">
        <f>'PFA vs. Bid Data'!G62</f>
        <v>0</v>
      </c>
      <c r="C62" s="10" t="str">
        <f t="shared" si="5"/>
        <v> </v>
      </c>
      <c r="D62" s="64" t="s">
        <v>150</v>
      </c>
      <c r="E62" s="39">
        <f>'PFA vs. Bid Data'!I62</f>
        <v>0</v>
      </c>
      <c r="F62" s="281">
        <f>'PFA vs. Bid Data'!I62</f>
        <v>0</v>
      </c>
      <c r="G62" s="39">
        <f>'PFA vs. Bid Data'!I62</f>
        <v>0</v>
      </c>
      <c r="H62" s="275" t="str">
        <f t="shared" si="6"/>
        <v> </v>
      </c>
      <c r="I62" s="276"/>
    </row>
    <row r="63" spans="1:9" ht="12.75">
      <c r="A63" s="75" t="s">
        <v>127</v>
      </c>
      <c r="B63" s="39">
        <f>'PFA vs. Bid Data'!G63</f>
        <v>0</v>
      </c>
      <c r="C63" s="10" t="str">
        <f t="shared" si="5"/>
        <v> </v>
      </c>
      <c r="D63" s="64" t="s">
        <v>151</v>
      </c>
      <c r="E63" s="39">
        <f>'PFA vs. Bid Data'!I63</f>
        <v>0</v>
      </c>
      <c r="F63" s="281">
        <f>'PFA vs. Bid Data'!I63</f>
        <v>0</v>
      </c>
      <c r="G63" s="39">
        <f>'PFA vs. Bid Data'!I63</f>
        <v>0</v>
      </c>
      <c r="H63" s="275" t="str">
        <f t="shared" si="6"/>
        <v> </v>
      </c>
      <c r="I63" s="276"/>
    </row>
    <row r="64" spans="1:9" ht="12.75">
      <c r="A64" s="75" t="s">
        <v>128</v>
      </c>
      <c r="B64" s="39">
        <f>'PFA vs. Bid Data'!G64</f>
        <v>0</v>
      </c>
      <c r="C64" s="10" t="str">
        <f t="shared" si="5"/>
        <v> </v>
      </c>
      <c r="D64" s="64" t="s">
        <v>152</v>
      </c>
      <c r="E64" s="39">
        <f>'PFA vs. Bid Data'!I64</f>
        <v>0</v>
      </c>
      <c r="F64" s="281">
        <f>'PFA vs. Bid Data'!I64</f>
        <v>0</v>
      </c>
      <c r="G64" s="39">
        <f>'PFA vs. Bid Data'!I64</f>
        <v>0</v>
      </c>
      <c r="H64" s="275" t="str">
        <f t="shared" si="6"/>
        <v> </v>
      </c>
      <c r="I64" s="276"/>
    </row>
    <row r="65" spans="1:9" ht="12.75">
      <c r="A65" s="75" t="s">
        <v>129</v>
      </c>
      <c r="B65" s="39">
        <f>'PFA vs. Bid Data'!G65</f>
        <v>0</v>
      </c>
      <c r="C65" s="10" t="str">
        <f t="shared" si="5"/>
        <v> </v>
      </c>
      <c r="D65" s="64" t="s">
        <v>153</v>
      </c>
      <c r="E65" s="39">
        <f>'PFA vs. Bid Data'!I65</f>
        <v>0</v>
      </c>
      <c r="F65" s="281">
        <f>'PFA vs. Bid Data'!I65</f>
        <v>0</v>
      </c>
      <c r="G65" s="39">
        <f>'PFA vs. Bid Data'!I65</f>
        <v>0</v>
      </c>
      <c r="H65" s="275" t="str">
        <f t="shared" si="6"/>
        <v> </v>
      </c>
      <c r="I65" s="276"/>
    </row>
    <row r="66" spans="1:9" ht="12.75">
      <c r="A66" s="75" t="s">
        <v>130</v>
      </c>
      <c r="B66" s="39">
        <f>'PFA vs. Bid Data'!G66</f>
        <v>0</v>
      </c>
      <c r="C66" s="10" t="str">
        <f t="shared" si="5"/>
        <v> </v>
      </c>
      <c r="D66" s="64" t="s">
        <v>154</v>
      </c>
      <c r="E66" s="39">
        <f>'PFA vs. Bid Data'!I66</f>
        <v>0</v>
      </c>
      <c r="F66" s="281">
        <f>'PFA vs. Bid Data'!I66</f>
        <v>0</v>
      </c>
      <c r="G66" s="39">
        <f>'PFA vs. Bid Data'!I66</f>
        <v>0</v>
      </c>
      <c r="H66" s="275" t="str">
        <f t="shared" si="6"/>
        <v> </v>
      </c>
      <c r="I66" s="276"/>
    </row>
    <row r="67" spans="1:9" ht="12.75">
      <c r="A67" s="75" t="s">
        <v>131</v>
      </c>
      <c r="B67" s="39">
        <f>'PFA vs. Bid Data'!G67</f>
        <v>0</v>
      </c>
      <c r="C67" s="10" t="str">
        <f t="shared" si="5"/>
        <v> </v>
      </c>
      <c r="D67" s="64" t="s">
        <v>155</v>
      </c>
      <c r="E67" s="39">
        <f>'PFA vs. Bid Data'!I67</f>
        <v>0</v>
      </c>
      <c r="F67" s="281">
        <f>'PFA vs. Bid Data'!I67</f>
        <v>0</v>
      </c>
      <c r="G67" s="39">
        <f>'PFA vs. Bid Data'!I67</f>
        <v>0</v>
      </c>
      <c r="H67" s="275" t="str">
        <f t="shared" si="6"/>
        <v> </v>
      </c>
      <c r="I67" s="276"/>
    </row>
    <row r="68" spans="1:9" ht="12.75">
      <c r="A68" s="75" t="s">
        <v>132</v>
      </c>
      <c r="B68" s="39">
        <f>'PFA vs. Bid Data'!G68</f>
        <v>0</v>
      </c>
      <c r="C68" s="10" t="str">
        <f t="shared" si="5"/>
        <v> </v>
      </c>
      <c r="D68" s="64" t="s">
        <v>156</v>
      </c>
      <c r="E68" s="39">
        <f>'PFA vs. Bid Data'!I68</f>
        <v>0</v>
      </c>
      <c r="F68" s="281">
        <f>'PFA vs. Bid Data'!I68</f>
        <v>0</v>
      </c>
      <c r="G68" s="39">
        <f>'PFA vs. Bid Data'!I68</f>
        <v>0</v>
      </c>
      <c r="H68" s="275" t="str">
        <f t="shared" si="6"/>
        <v> </v>
      </c>
      <c r="I68" s="276"/>
    </row>
    <row r="69" spans="1:9" ht="12.75">
      <c r="A69" s="75" t="s">
        <v>133</v>
      </c>
      <c r="B69" s="39">
        <f>'PFA vs. Bid Data'!G69</f>
        <v>0</v>
      </c>
      <c r="C69" s="10" t="str">
        <f t="shared" si="5"/>
        <v> </v>
      </c>
      <c r="D69" s="64" t="s">
        <v>157</v>
      </c>
      <c r="E69" s="39">
        <f>'PFA vs. Bid Data'!I69</f>
        <v>0</v>
      </c>
      <c r="F69" s="281">
        <f>'PFA vs. Bid Data'!I69</f>
        <v>0</v>
      </c>
      <c r="G69" s="39">
        <f>'PFA vs. Bid Data'!I69</f>
        <v>0</v>
      </c>
      <c r="H69" s="275" t="str">
        <f t="shared" si="6"/>
        <v> </v>
      </c>
      <c r="I69" s="276"/>
    </row>
    <row r="70" spans="1:9" ht="12.75">
      <c r="A70" s="75" t="s">
        <v>134</v>
      </c>
      <c r="B70" s="39">
        <f>'PFA vs. Bid Data'!G70</f>
        <v>0</v>
      </c>
      <c r="C70" s="10" t="str">
        <f t="shared" si="5"/>
        <v> </v>
      </c>
      <c r="D70" s="64" t="s">
        <v>158</v>
      </c>
      <c r="E70" s="39">
        <f>'PFA vs. Bid Data'!I70</f>
        <v>0</v>
      </c>
      <c r="F70" s="281">
        <f>'PFA vs. Bid Data'!I70</f>
        <v>0</v>
      </c>
      <c r="G70" s="39">
        <f>'PFA vs. Bid Data'!I70</f>
        <v>0</v>
      </c>
      <c r="H70" s="275" t="str">
        <f t="shared" si="6"/>
        <v> </v>
      </c>
      <c r="I70" s="276"/>
    </row>
    <row r="71" spans="1:9" ht="12.75">
      <c r="A71" s="75" t="s">
        <v>135</v>
      </c>
      <c r="B71" s="39">
        <f>'PFA vs. Bid Data'!G71</f>
        <v>0</v>
      </c>
      <c r="C71" s="10" t="str">
        <f t="shared" si="5"/>
        <v> </v>
      </c>
      <c r="D71" s="64" t="s">
        <v>159</v>
      </c>
      <c r="E71" s="39">
        <f>'PFA vs. Bid Data'!I71</f>
        <v>0</v>
      </c>
      <c r="F71" s="281">
        <f>'PFA vs. Bid Data'!I71</f>
        <v>0</v>
      </c>
      <c r="G71" s="39">
        <f>'PFA vs. Bid Data'!I71</f>
        <v>0</v>
      </c>
      <c r="H71" s="275" t="str">
        <f t="shared" si="6"/>
        <v> </v>
      </c>
      <c r="I71" s="276"/>
    </row>
    <row r="72" spans="1:9" ht="12.75">
      <c r="A72" s="75" t="s">
        <v>136</v>
      </c>
      <c r="B72" s="39">
        <f>'PFA vs. Bid Data'!G72</f>
        <v>0</v>
      </c>
      <c r="C72" s="10" t="str">
        <f t="shared" si="5"/>
        <v> </v>
      </c>
      <c r="D72" s="64" t="s">
        <v>160</v>
      </c>
      <c r="E72" s="39">
        <f>'PFA vs. Bid Data'!I72</f>
        <v>0</v>
      </c>
      <c r="F72" s="281">
        <f>'PFA vs. Bid Data'!I72</f>
        <v>0</v>
      </c>
      <c r="G72" s="39">
        <f>'PFA vs. Bid Data'!I72</f>
        <v>0</v>
      </c>
      <c r="H72" s="275" t="str">
        <f t="shared" si="6"/>
        <v> </v>
      </c>
      <c r="I72" s="276"/>
    </row>
    <row r="73" spans="1:9" ht="12.75">
      <c r="A73" s="75" t="s">
        <v>137</v>
      </c>
      <c r="B73" s="39">
        <f>'PFA vs. Bid Data'!G73</f>
        <v>0</v>
      </c>
      <c r="C73" s="10" t="str">
        <f t="shared" si="5"/>
        <v> </v>
      </c>
      <c r="D73" s="64" t="s">
        <v>161</v>
      </c>
      <c r="E73" s="39">
        <f>'PFA vs. Bid Data'!I73</f>
        <v>0</v>
      </c>
      <c r="F73" s="281">
        <f>'PFA vs. Bid Data'!I73</f>
        <v>0</v>
      </c>
      <c r="G73" s="39">
        <f>'PFA vs. Bid Data'!I73</f>
        <v>0</v>
      </c>
      <c r="H73" s="275" t="str">
        <f t="shared" si="6"/>
        <v> </v>
      </c>
      <c r="I73" s="276"/>
    </row>
    <row r="74" spans="1:9" ht="12.75">
      <c r="A74" s="75" t="s">
        <v>138</v>
      </c>
      <c r="B74" s="39">
        <f>'PFA vs. Bid Data'!G74</f>
        <v>0</v>
      </c>
      <c r="C74" s="10" t="str">
        <f t="shared" si="5"/>
        <v> </v>
      </c>
      <c r="D74" s="64" t="s">
        <v>162</v>
      </c>
      <c r="E74" s="39">
        <f>'PFA vs. Bid Data'!I74</f>
        <v>0</v>
      </c>
      <c r="F74" s="281">
        <f>'PFA vs. Bid Data'!I74</f>
        <v>0</v>
      </c>
      <c r="G74" s="39">
        <f>'PFA vs. Bid Data'!I74</f>
        <v>0</v>
      </c>
      <c r="H74" s="275" t="str">
        <f t="shared" si="6"/>
        <v> </v>
      </c>
      <c r="I74" s="276"/>
    </row>
    <row r="75" spans="1:9" ht="12.75">
      <c r="A75" s="75" t="s">
        <v>139</v>
      </c>
      <c r="B75" s="39">
        <f>'PFA vs. Bid Data'!G75</f>
        <v>0</v>
      </c>
      <c r="C75" s="10" t="str">
        <f t="shared" si="5"/>
        <v> </v>
      </c>
      <c r="D75" s="64" t="s">
        <v>163</v>
      </c>
      <c r="E75" s="39">
        <f>'PFA vs. Bid Data'!I75</f>
        <v>0</v>
      </c>
      <c r="F75" s="281">
        <f>'PFA vs. Bid Data'!I75</f>
        <v>0</v>
      </c>
      <c r="G75" s="39">
        <f>'PFA vs. Bid Data'!I75</f>
        <v>0</v>
      </c>
      <c r="H75" s="275" t="str">
        <f t="shared" si="6"/>
        <v> </v>
      </c>
      <c r="I75" s="276"/>
    </row>
    <row r="76" spans="1:9" ht="12.75">
      <c r="A76" s="75" t="s">
        <v>140</v>
      </c>
      <c r="B76" s="39">
        <f>'PFA vs. Bid Data'!G76</f>
        <v>0</v>
      </c>
      <c r="C76" s="10" t="str">
        <f t="shared" si="5"/>
        <v> </v>
      </c>
      <c r="D76" s="64" t="s">
        <v>164</v>
      </c>
      <c r="E76" s="39">
        <f>'PFA vs. Bid Data'!I76</f>
        <v>0</v>
      </c>
      <c r="F76" s="281">
        <f>'PFA vs. Bid Data'!I76</f>
        <v>0</v>
      </c>
      <c r="G76" s="39">
        <f>'PFA vs. Bid Data'!I76</f>
        <v>0</v>
      </c>
      <c r="H76" s="275" t="str">
        <f t="shared" si="6"/>
        <v> </v>
      </c>
      <c r="I76" s="276"/>
    </row>
    <row r="77" spans="1:9" ht="12.75">
      <c r="A77" s="137" t="s">
        <v>141</v>
      </c>
      <c r="B77" s="39">
        <f>'PFA vs. Bid Data'!G77</f>
        <v>0</v>
      </c>
      <c r="C77" s="10" t="str">
        <f t="shared" si="5"/>
        <v> </v>
      </c>
      <c r="D77" s="140" t="s">
        <v>165</v>
      </c>
      <c r="E77" s="39">
        <f>'PFA vs. Bid Data'!I77</f>
        <v>0</v>
      </c>
      <c r="F77" s="281">
        <f>'PFA vs. Bid Data'!I77</f>
        <v>0</v>
      </c>
      <c r="G77" s="39">
        <f>'PFA vs. Bid Data'!I77</f>
        <v>0</v>
      </c>
      <c r="H77" s="275" t="str">
        <f t="shared" si="6"/>
        <v> </v>
      </c>
      <c r="I77" s="276"/>
    </row>
    <row r="78" spans="1:9" ht="12.75">
      <c r="A78" s="75" t="s">
        <v>142</v>
      </c>
      <c r="B78" s="39">
        <f>'PFA vs. Bid Data'!G78</f>
        <v>0</v>
      </c>
      <c r="C78" s="10" t="str">
        <f t="shared" si="5"/>
        <v> </v>
      </c>
      <c r="D78" s="64" t="s">
        <v>166</v>
      </c>
      <c r="E78" s="39">
        <f>'PFA vs. Bid Data'!I78</f>
        <v>0</v>
      </c>
      <c r="F78" s="281">
        <f>'PFA vs. Bid Data'!I78</f>
        <v>0</v>
      </c>
      <c r="G78" s="39">
        <f>'PFA vs. Bid Data'!I78</f>
        <v>0</v>
      </c>
      <c r="H78" s="275" t="str">
        <f t="shared" si="6"/>
        <v> </v>
      </c>
      <c r="I78" s="276"/>
    </row>
    <row r="79" spans="1:9" ht="12.75">
      <c r="A79" s="75" t="s">
        <v>143</v>
      </c>
      <c r="B79" s="39">
        <f>'PFA vs. Bid Data'!G79</f>
        <v>0</v>
      </c>
      <c r="C79" s="10" t="str">
        <f t="shared" si="5"/>
        <v> </v>
      </c>
      <c r="D79" s="64" t="s">
        <v>167</v>
      </c>
      <c r="E79" s="39">
        <f>'PFA vs. Bid Data'!I79</f>
        <v>0</v>
      </c>
      <c r="F79" s="281">
        <f>'PFA vs. Bid Data'!I79</f>
        <v>0</v>
      </c>
      <c r="G79" s="39">
        <f>'PFA vs. Bid Data'!I79</f>
        <v>0</v>
      </c>
      <c r="H79" s="275" t="str">
        <f t="shared" si="6"/>
        <v> </v>
      </c>
      <c r="I79" s="276"/>
    </row>
    <row r="80" spans="1:9" ht="12.75">
      <c r="A80" s="75" t="s">
        <v>173</v>
      </c>
      <c r="B80" s="42"/>
      <c r="C80" s="42" t="str">
        <f t="shared" si="5"/>
        <v> </v>
      </c>
      <c r="D80" s="42"/>
      <c r="E80" s="39">
        <f>'PFA vs. Bid Data'!I80</f>
        <v>0</v>
      </c>
      <c r="F80" s="281">
        <f>'PFA vs. Bid Data'!I80</f>
        <v>0</v>
      </c>
      <c r="G80" s="577"/>
      <c r="H80" s="275" t="str">
        <f t="shared" si="6"/>
        <v> </v>
      </c>
      <c r="I80" s="266"/>
    </row>
    <row r="81" spans="1:9" ht="15.75">
      <c r="A81" s="36" t="s">
        <v>168</v>
      </c>
      <c r="B81" s="14">
        <f>SUM(B52:B79)</f>
        <v>0</v>
      </c>
      <c r="C81" s="14">
        <f>SUM(C52:C79)</f>
        <v>0</v>
      </c>
      <c r="D81" s="45"/>
      <c r="E81" s="14">
        <f>SUM(E52:E80)</f>
        <v>0</v>
      </c>
      <c r="F81" s="14">
        <f>SUM(F52:F80)</f>
        <v>0</v>
      </c>
      <c r="G81" s="83">
        <f>SUM(G52:G79)</f>
        <v>0</v>
      </c>
      <c r="H81" s="102">
        <f>C81-F81</f>
        <v>0</v>
      </c>
      <c r="I81" s="278">
        <f>H81*'PFA vs. Bid Data'!K105</f>
        <v>0</v>
      </c>
    </row>
    <row r="82" spans="1:9" ht="15.75">
      <c r="A82" s="44" t="s">
        <v>89</v>
      </c>
      <c r="B82" s="169"/>
      <c r="C82" s="169"/>
      <c r="D82" s="45"/>
      <c r="E82" s="31"/>
      <c r="F82" s="31"/>
      <c r="G82" s="185"/>
      <c r="H82" s="292"/>
      <c r="I82" s="32"/>
    </row>
    <row r="83" spans="1:9" s="160" customFormat="1" ht="12.75" customHeight="1">
      <c r="A83" s="178" t="str">
        <f>'PFA vs. Bid Data'!A83</f>
        <v>Value of Alternates included in the District's Total Project Budget</v>
      </c>
      <c r="B83" s="39">
        <f>'PFA vs. Bid Data'!G83</f>
        <v>0</v>
      </c>
      <c r="C83" s="10" t="str">
        <f>IF(B83=0," ",B83)</f>
        <v> </v>
      </c>
      <c r="D83" s="175"/>
      <c r="E83" s="39">
        <f>'PFA vs. Bid Data'!I83</f>
        <v>0</v>
      </c>
      <c r="F83" s="281">
        <f>'PFA vs. Bid Data'!I83</f>
        <v>0</v>
      </c>
      <c r="G83" s="39">
        <f>'PFA vs. Bid Data'!I83</f>
        <v>0</v>
      </c>
      <c r="H83" s="275" t="str">
        <f>IF(C83=" "," ",C83-F83)</f>
        <v> </v>
      </c>
      <c r="I83" s="279"/>
    </row>
    <row r="84" spans="1:9" s="160" customFormat="1" ht="12.75" customHeight="1">
      <c r="A84" s="178" t="str">
        <f>'PFA vs. Bid Data'!A84</f>
        <v>Value of Alternatesto be funded through Bid Savings</v>
      </c>
      <c r="B84" s="39">
        <f>'PFA vs. Bid Data'!G84</f>
        <v>0</v>
      </c>
      <c r="C84" s="10" t="str">
        <f>IF(B84=0," ",B84)</f>
        <v> </v>
      </c>
      <c r="D84" s="175"/>
      <c r="E84" s="39">
        <f>'PFA vs. Bid Data'!I84</f>
        <v>0</v>
      </c>
      <c r="F84" s="281">
        <f>'PFA vs. Bid Data'!I84</f>
        <v>0</v>
      </c>
      <c r="G84" s="39">
        <f>'PFA vs. Bid Data'!I84</f>
        <v>0</v>
      </c>
      <c r="H84" s="275" t="str">
        <f>IF(C84=" "," ",C84-F84)</f>
        <v> </v>
      </c>
      <c r="I84" s="279"/>
    </row>
    <row r="85" spans="1:9" s="160" customFormat="1" ht="12.75" customHeight="1">
      <c r="A85" s="178">
        <f>'PFA vs. Bid Data'!A85</f>
        <v>0</v>
      </c>
      <c r="B85" s="39">
        <f>'PFA vs. Bid Data'!G85</f>
        <v>0</v>
      </c>
      <c r="C85" s="10" t="str">
        <f>IF(B85=0," ",B85)</f>
        <v> </v>
      </c>
      <c r="D85" s="175"/>
      <c r="E85" s="39">
        <f>'PFA vs. Bid Data'!I85</f>
        <v>0</v>
      </c>
      <c r="F85" s="281">
        <f>'PFA vs. Bid Data'!I85</f>
        <v>0</v>
      </c>
      <c r="G85" s="39">
        <f>'PFA vs. Bid Data'!I85</f>
        <v>0</v>
      </c>
      <c r="H85" s="275" t="str">
        <f>IF(C85=" "," ",C85-F85)</f>
        <v> </v>
      </c>
      <c r="I85" s="279"/>
    </row>
    <row r="86" spans="1:9" ht="12.75">
      <c r="A86" s="47" t="s">
        <v>90</v>
      </c>
      <c r="B86" s="14">
        <f>SUM(B83:B85)</f>
        <v>0</v>
      </c>
      <c r="C86" s="14">
        <f>SUM(C83:C85)</f>
        <v>0</v>
      </c>
      <c r="D86" s="12" t="s">
        <v>91</v>
      </c>
      <c r="E86" s="14">
        <f>SUM(E83:E85)</f>
        <v>0</v>
      </c>
      <c r="F86" s="14">
        <f>SUM(F83:F85)</f>
        <v>0</v>
      </c>
      <c r="G86" s="83">
        <f>SUM(G83:G85)</f>
        <v>0</v>
      </c>
      <c r="H86" s="153">
        <f>C86-F86</f>
        <v>0</v>
      </c>
      <c r="I86" s="15">
        <f>H86*'PFA vs. Bid Data'!K105</f>
        <v>0</v>
      </c>
    </row>
    <row r="87" spans="1:9" ht="12.75">
      <c r="A87" s="61" t="s">
        <v>93</v>
      </c>
      <c r="B87" s="164"/>
      <c r="C87" s="164"/>
      <c r="D87" s="62"/>
      <c r="E87" s="31"/>
      <c r="F87" s="31"/>
      <c r="G87" s="185"/>
      <c r="H87" s="292"/>
      <c r="I87" s="32"/>
    </row>
    <row r="88" spans="1:9" ht="12.75">
      <c r="A88" s="56" t="s">
        <v>94</v>
      </c>
      <c r="B88" s="39">
        <f>'PFA vs. Bid Data'!G88</f>
        <v>0</v>
      </c>
      <c r="C88" s="10" t="str">
        <f>IF(B88=0," ",B88)</f>
        <v> </v>
      </c>
      <c r="D88" s="9" t="s">
        <v>95</v>
      </c>
      <c r="E88" s="39">
        <f>'PFA vs. Bid Data'!I88</f>
        <v>0</v>
      </c>
      <c r="F88" s="281">
        <f>'PFA vs. Bid Data'!I88</f>
        <v>0</v>
      </c>
      <c r="G88" s="39">
        <f>'PFA vs. Bid Data'!I88</f>
        <v>0</v>
      </c>
      <c r="H88" s="275" t="str">
        <f>IF(C88=" "," ",C88-F88)</f>
        <v> </v>
      </c>
      <c r="I88" s="280"/>
    </row>
    <row r="89" spans="1:9" ht="12.75">
      <c r="A89" s="56" t="s">
        <v>96</v>
      </c>
      <c r="B89" s="39">
        <f>'PFA vs. Bid Data'!G89</f>
        <v>0</v>
      </c>
      <c r="C89" s="10" t="str">
        <f>IF(B89=0," ",B89)</f>
        <v> </v>
      </c>
      <c r="D89" s="9" t="s">
        <v>97</v>
      </c>
      <c r="E89" s="39">
        <f>'PFA vs. Bid Data'!I89</f>
        <v>0</v>
      </c>
      <c r="F89" s="281">
        <f>'PFA vs. Bid Data'!I89</f>
        <v>0</v>
      </c>
      <c r="G89" s="39">
        <f>'PFA vs. Bid Data'!I89</f>
        <v>0</v>
      </c>
      <c r="H89" s="275" t="str">
        <f>IF(C89=" "," ",C89-F89)</f>
        <v> </v>
      </c>
      <c r="I89" s="280"/>
    </row>
    <row r="90" spans="1:9" ht="12.75">
      <c r="A90" s="56" t="s">
        <v>98</v>
      </c>
      <c r="B90" s="39">
        <f>'PFA vs. Bid Data'!G90</f>
        <v>0</v>
      </c>
      <c r="C90" s="10" t="str">
        <f>IF(B90=0," ",B90)</f>
        <v> </v>
      </c>
      <c r="D90" s="9" t="s">
        <v>99</v>
      </c>
      <c r="E90" s="39">
        <f>'PFA vs. Bid Data'!I90</f>
        <v>0</v>
      </c>
      <c r="F90" s="281">
        <f>'PFA vs. Bid Data'!I90</f>
        <v>0</v>
      </c>
      <c r="G90" s="39">
        <f>'PFA vs. Bid Data'!I90</f>
        <v>0</v>
      </c>
      <c r="H90" s="275" t="str">
        <f>IF(C90=" "," ",C90-F90)</f>
        <v> </v>
      </c>
      <c r="I90" s="276"/>
    </row>
    <row r="91" spans="1:9" ht="12.75">
      <c r="A91" s="56" t="s">
        <v>100</v>
      </c>
      <c r="B91" s="39">
        <f>'PFA vs. Bid Data'!G91</f>
        <v>0</v>
      </c>
      <c r="C91" s="10" t="str">
        <f>IF(B91=0," ",B91)</f>
        <v> </v>
      </c>
      <c r="D91" s="9" t="s">
        <v>101</v>
      </c>
      <c r="E91" s="39">
        <f>'PFA vs. Bid Data'!I91</f>
        <v>0</v>
      </c>
      <c r="F91" s="281">
        <f>'PFA vs. Bid Data'!I91</f>
        <v>0</v>
      </c>
      <c r="G91" s="39">
        <f>'PFA vs. Bid Data'!I91</f>
        <v>0</v>
      </c>
      <c r="H91" s="275" t="str">
        <f>IF(C91=" "," ",C91-F91)</f>
        <v> </v>
      </c>
      <c r="I91" s="276"/>
    </row>
    <row r="92" spans="1:9" ht="15.75">
      <c r="A92" s="13" t="s">
        <v>102</v>
      </c>
      <c r="B92" s="14">
        <f>SUM(B88:B91)</f>
        <v>0</v>
      </c>
      <c r="C92" s="14">
        <f>SUM(C88:C91)</f>
        <v>0</v>
      </c>
      <c r="D92" s="45"/>
      <c r="E92" s="28">
        <f>SUM(E88:E91)</f>
        <v>0</v>
      </c>
      <c r="F92" s="28">
        <f>SUM(F88:F91)</f>
        <v>0</v>
      </c>
      <c r="G92" s="183">
        <f>SUM(G88:G91)</f>
        <v>0</v>
      </c>
      <c r="H92" s="294">
        <f>C92-F92</f>
        <v>0</v>
      </c>
      <c r="I92" s="278">
        <f>H92*'PFA vs. Bid Data'!K105</f>
        <v>0</v>
      </c>
    </row>
    <row r="93" spans="1:9" ht="12.75">
      <c r="A93" s="66" t="s">
        <v>103</v>
      </c>
      <c r="B93" s="170"/>
      <c r="C93" s="170"/>
      <c r="D93" s="67"/>
      <c r="E93" s="31"/>
      <c r="F93" s="31"/>
      <c r="G93" s="185"/>
      <c r="H93" s="292"/>
      <c r="I93" s="32"/>
    </row>
    <row r="94" spans="1:9" ht="12.75">
      <c r="A94" s="57" t="s">
        <v>83</v>
      </c>
      <c r="B94" s="41">
        <f>'PFA vs. Bid Data'!G94</f>
        <v>0</v>
      </c>
      <c r="C94" s="10" t="str">
        <f>IF(B94=0," ",B94)</f>
        <v> </v>
      </c>
      <c r="D94" s="9" t="s">
        <v>104</v>
      </c>
      <c r="E94" s="41">
        <f>'PFA vs. Bid Data'!I94</f>
        <v>0</v>
      </c>
      <c r="F94" s="281">
        <f>'PFA vs. Bid Data'!I94</f>
        <v>0</v>
      </c>
      <c r="G94" s="41">
        <f>'PFA vs. Bid Data'!I94</f>
        <v>0</v>
      </c>
      <c r="H94" s="275" t="str">
        <f>IF(C94=" "," ",C94-F94)</f>
        <v> </v>
      </c>
      <c r="I94" s="280"/>
    </row>
    <row r="95" spans="1:9" ht="12.75">
      <c r="A95" s="57" t="s">
        <v>82</v>
      </c>
      <c r="B95" s="41">
        <f>'PFA vs. Bid Data'!G95</f>
        <v>0</v>
      </c>
      <c r="C95" s="10" t="str">
        <f>IF(B95=0," ",B95)</f>
        <v> </v>
      </c>
      <c r="D95" s="9" t="s">
        <v>105</v>
      </c>
      <c r="E95" s="41">
        <f>'PFA vs. Bid Data'!I95</f>
        <v>0</v>
      </c>
      <c r="F95" s="281">
        <f>'PFA vs. Bid Data'!I95</f>
        <v>0</v>
      </c>
      <c r="G95" s="41">
        <f>'PFA vs. Bid Data'!I95</f>
        <v>0</v>
      </c>
      <c r="H95" s="275" t="str">
        <f>IF(C95=" "," ",C95-F95)</f>
        <v> </v>
      </c>
      <c r="I95" s="280"/>
    </row>
    <row r="96" spans="1:9" ht="12.75">
      <c r="A96" s="57" t="s">
        <v>106</v>
      </c>
      <c r="B96" s="41">
        <f>'PFA vs. Bid Data'!G96</f>
        <v>0</v>
      </c>
      <c r="C96" s="10" t="str">
        <f>IF(B96=0," ",B96)</f>
        <v> </v>
      </c>
      <c r="D96" s="9" t="s">
        <v>107</v>
      </c>
      <c r="E96" s="41">
        <f>'PFA vs. Bid Data'!I96</f>
        <v>0</v>
      </c>
      <c r="F96" s="281">
        <f>'PFA vs. Bid Data'!I96</f>
        <v>0</v>
      </c>
      <c r="G96" s="41">
        <f>'PFA vs. Bid Data'!I96</f>
        <v>0</v>
      </c>
      <c r="H96" s="275" t="str">
        <f>IF(C96=" "," ",C96-F96)</f>
        <v> </v>
      </c>
      <c r="I96" s="280"/>
    </row>
    <row r="97" spans="1:9" ht="12.75">
      <c r="A97" s="56" t="s">
        <v>108</v>
      </c>
      <c r="B97" s="164"/>
      <c r="C97" s="164"/>
      <c r="D97" s="67"/>
      <c r="E97" s="41">
        <f>'PFA vs. Bid Data'!I97</f>
        <v>0</v>
      </c>
      <c r="F97" s="281">
        <f>'PFA vs. Bid Data'!I97</f>
        <v>0</v>
      </c>
      <c r="G97" s="578"/>
      <c r="H97" s="275">
        <f>IF(C97=" "," ",C97-F97)</f>
        <v>0</v>
      </c>
      <c r="I97" s="15"/>
    </row>
    <row r="98" spans="1:9" ht="12.75">
      <c r="A98" s="47" t="s">
        <v>109</v>
      </c>
      <c r="B98" s="14">
        <f>SUM(B94:B96)</f>
        <v>0</v>
      </c>
      <c r="C98" s="14">
        <f>SUM(C94:C96)</f>
        <v>0</v>
      </c>
      <c r="D98" s="67"/>
      <c r="E98" s="28">
        <f>SUM(E94:E97)</f>
        <v>0</v>
      </c>
      <c r="F98" s="28">
        <f>SUM(F94:F97)</f>
        <v>0</v>
      </c>
      <c r="G98" s="183">
        <f>SUM(G94:G96)</f>
        <v>0</v>
      </c>
      <c r="H98" s="345">
        <f>C98-F98</f>
        <v>0</v>
      </c>
      <c r="I98" s="15">
        <f>+H98*'PFA vs. Bid Data'!K105</f>
        <v>0</v>
      </c>
    </row>
    <row r="99" spans="1:9" ht="13.5" thickBot="1">
      <c r="A99" s="48" t="s">
        <v>112</v>
      </c>
      <c r="B99" s="171"/>
      <c r="C99" s="171"/>
      <c r="D99" s="89"/>
      <c r="E99" s="49"/>
      <c r="F99" s="311"/>
      <c r="G99" s="187">
        <f>'PFA vs. Bid Data'!I99</f>
        <v>0</v>
      </c>
      <c r="H99" s="295"/>
      <c r="I99" s="32"/>
    </row>
    <row r="100" spans="1:9" ht="16.5" thickBot="1">
      <c r="A100" s="50" t="s">
        <v>176</v>
      </c>
      <c r="B100" s="172">
        <f>B98+B92+B81+B50+B43+B24+B86+B45+B8</f>
        <v>0</v>
      </c>
      <c r="C100" s="172">
        <f>C98+C92+C81+C50+C43+C24+C86+C45+C8</f>
        <v>0</v>
      </c>
      <c r="D100" s="90"/>
      <c r="E100" s="172">
        <f>E98+E92+E81+E50+E43+E24+E86+E45+E8</f>
        <v>0</v>
      </c>
      <c r="F100" s="172">
        <f>F99+F98+F92+F81+F50+F43+F24+F86+F45+F8</f>
        <v>0</v>
      </c>
      <c r="G100" s="181">
        <f>G99+G98+G92+G81+G50+G43+G24+G86+G45+G8</f>
        <v>0</v>
      </c>
      <c r="H100" s="172">
        <f>H98+H92+H81+H50+H43+H24+H86+H45+H8</f>
        <v>0</v>
      </c>
      <c r="I100" s="174">
        <f>H100*'PFA vs. Bid Data'!K105</f>
        <v>0</v>
      </c>
    </row>
    <row r="101" spans="1:9" ht="16.5" thickBot="1">
      <c r="A101" s="204"/>
      <c r="B101" s="206"/>
      <c r="C101" s="206"/>
      <c r="D101" s="207"/>
      <c r="E101" s="206"/>
      <c r="F101" s="206"/>
      <c r="G101" s="206"/>
      <c r="H101" s="141"/>
      <c r="I101" s="267"/>
    </row>
    <row r="102" spans="1:22" ht="15.75">
      <c r="A102" s="220" t="s">
        <v>177</v>
      </c>
      <c r="B102" s="225">
        <f>'PFA vs. Bid Data'!B103</f>
        <v>0</v>
      </c>
      <c r="C102" s="227">
        <f>+'PFA vs. Bid Data'!G103</f>
        <v>0</v>
      </c>
      <c r="D102" s="141"/>
      <c r="E102" s="226"/>
      <c r="F102" s="206"/>
      <c r="G102" s="206"/>
      <c r="H102" s="141"/>
      <c r="I102" s="268"/>
      <c r="O102" s="52"/>
      <c r="P102" s="233"/>
      <c r="Q102" s="243"/>
      <c r="R102" s="141"/>
      <c r="S102" s="268"/>
      <c r="T102" s="235"/>
      <c r="U102" s="324"/>
      <c r="V102" s="237"/>
    </row>
    <row r="103" spans="1:22" ht="15.75">
      <c r="A103" s="222" t="s">
        <v>178</v>
      </c>
      <c r="B103" s="217">
        <f>'PFA vs. Bid Data'!B104</f>
        <v>0</v>
      </c>
      <c r="C103" s="228">
        <f>+'PFA vs. Bid Data'!G104</f>
        <v>0</v>
      </c>
      <c r="D103" s="94"/>
      <c r="E103" s="223"/>
      <c r="F103" s="206"/>
      <c r="G103" s="206"/>
      <c r="H103" s="94"/>
      <c r="I103" s="161"/>
      <c r="J103" s="215"/>
      <c r="K103" s="215"/>
      <c r="L103" s="215"/>
      <c r="M103" s="215"/>
      <c r="N103" s="215"/>
      <c r="O103" s="52"/>
      <c r="P103" s="233"/>
      <c r="Q103" s="244"/>
      <c r="R103" s="271"/>
      <c r="S103" s="272"/>
      <c r="T103" s="235"/>
      <c r="U103" s="324"/>
      <c r="V103" s="237"/>
    </row>
    <row r="104" spans="1:22" ht="15.75">
      <c r="A104" s="222" t="s">
        <v>176</v>
      </c>
      <c r="B104" s="217">
        <f>'PFA vs. Bid Data'!B105</f>
        <v>0</v>
      </c>
      <c r="C104" s="223">
        <f>+'PFA vs. Bid Data'!G105</f>
        <v>0</v>
      </c>
      <c r="D104" s="271"/>
      <c r="E104" s="223"/>
      <c r="F104" s="206"/>
      <c r="G104" s="206"/>
      <c r="H104" s="271"/>
      <c r="I104" s="161"/>
      <c r="J104" s="94"/>
      <c r="K104" s="161"/>
      <c r="L104" s="215"/>
      <c r="M104" s="215"/>
      <c r="N104" s="215"/>
      <c r="O104" s="52"/>
      <c r="P104" s="236"/>
      <c r="Q104" s="243"/>
      <c r="R104" s="273"/>
      <c r="S104" s="260"/>
      <c r="T104" s="235"/>
      <c r="U104" s="235"/>
      <c r="V104" s="237"/>
    </row>
    <row r="105" spans="1:22" ht="15.75">
      <c r="A105" s="222" t="s">
        <v>179</v>
      </c>
      <c r="B105" s="217">
        <f>'PFA vs. Bid Data'!B106</f>
        <v>0</v>
      </c>
      <c r="C105" s="223">
        <f>+'PFA vs. Bid Data'!G106</f>
        <v>0</v>
      </c>
      <c r="D105" s="273"/>
      <c r="E105" s="223"/>
      <c r="F105" s="206"/>
      <c r="G105" s="206"/>
      <c r="H105" s="273"/>
      <c r="I105" s="73"/>
      <c r="J105" s="310"/>
      <c r="K105" s="73"/>
      <c r="L105" s="215"/>
      <c r="M105" s="215"/>
      <c r="N105" s="215"/>
      <c r="O105" s="52"/>
      <c r="P105" s="236"/>
      <c r="Q105" s="234"/>
      <c r="R105" s="274"/>
      <c r="S105" s="272"/>
      <c r="T105" s="235"/>
      <c r="U105" s="236"/>
      <c r="V105" s="237"/>
    </row>
    <row r="106" spans="1:22" ht="15.75">
      <c r="A106" s="222" t="s">
        <v>180</v>
      </c>
      <c r="B106" s="217">
        <f>'PFA vs. Bid Data'!B107</f>
        <v>0</v>
      </c>
      <c r="C106" s="223">
        <f>+'PFA vs. Bid Data'!G107</f>
        <v>0</v>
      </c>
      <c r="D106" s="274"/>
      <c r="E106" s="223"/>
      <c r="F106" s="206"/>
      <c r="G106" s="206"/>
      <c r="H106" s="274"/>
      <c r="I106" s="309"/>
      <c r="J106" s="94"/>
      <c r="K106" s="73"/>
      <c r="L106" s="215"/>
      <c r="M106" s="215"/>
      <c r="N106" s="215"/>
      <c r="O106" s="52"/>
      <c r="P106" s="236"/>
      <c r="Q106" s="234"/>
      <c r="R106" s="141"/>
      <c r="S106" s="53"/>
      <c r="T106" s="235"/>
      <c r="U106" s="235"/>
      <c r="V106" s="237"/>
    </row>
    <row r="107" spans="1:22" ht="18">
      <c r="A107" s="222" t="s">
        <v>181</v>
      </c>
      <c r="B107" s="217">
        <f>'PFA vs. Bid Data'!B108</f>
        <v>0</v>
      </c>
      <c r="C107" s="223">
        <f>+'PFA vs. Bid Data'!G108</f>
        <v>0</v>
      </c>
      <c r="D107" s="94"/>
      <c r="E107" s="223"/>
      <c r="F107" s="206"/>
      <c r="G107" s="206"/>
      <c r="H107" s="94"/>
      <c r="I107" s="53"/>
      <c r="J107" s="215"/>
      <c r="K107" s="215"/>
      <c r="L107" s="215"/>
      <c r="M107" s="215"/>
      <c r="N107" s="215"/>
      <c r="O107" s="52"/>
      <c r="P107" s="236"/>
      <c r="Q107" s="234"/>
      <c r="R107" s="141"/>
      <c r="S107" s="53"/>
      <c r="T107" s="235"/>
      <c r="U107" s="236"/>
      <c r="V107" s="237"/>
    </row>
    <row r="108" spans="1:22" ht="18.75" thickBot="1">
      <c r="A108" s="222" t="s">
        <v>287</v>
      </c>
      <c r="B108" s="217">
        <f>'PFA vs. Bid Data'!B109</f>
        <v>0</v>
      </c>
      <c r="C108" s="338">
        <f>+'PFA vs. Bid Data'!K105</f>
        <v>0</v>
      </c>
      <c r="D108" s="94"/>
      <c r="E108" s="223"/>
      <c r="F108" s="206"/>
      <c r="G108" s="206"/>
      <c r="H108" s="94"/>
      <c r="I108" s="53"/>
      <c r="J108" s="215"/>
      <c r="K108" s="215"/>
      <c r="L108" s="215"/>
      <c r="M108" s="215"/>
      <c r="N108" s="215"/>
      <c r="O108" s="52"/>
      <c r="P108" s="238"/>
      <c r="Q108" s="234"/>
      <c r="R108" s="141"/>
      <c r="S108" s="269"/>
      <c r="T108" s="235"/>
      <c r="U108" s="239"/>
      <c r="V108" s="237"/>
    </row>
    <row r="109" spans="1:22" ht="18.75" thickBot="1">
      <c r="A109" s="609" t="s">
        <v>303</v>
      </c>
      <c r="B109" s="217"/>
      <c r="C109" s="466">
        <f>+'PFA vs. Bid Data'!G110</f>
        <v>0</v>
      </c>
      <c r="D109" s="94"/>
      <c r="E109" s="223"/>
      <c r="F109" s="206"/>
      <c r="G109" s="206"/>
      <c r="H109" s="94"/>
      <c r="I109" s="53"/>
      <c r="J109" s="215"/>
      <c r="K109" s="215"/>
      <c r="L109" s="215"/>
      <c r="M109" s="215"/>
      <c r="N109" s="215"/>
      <c r="O109" s="52"/>
      <c r="P109" s="238"/>
      <c r="Q109" s="234"/>
      <c r="R109" s="141"/>
      <c r="S109" s="269"/>
      <c r="T109" s="235"/>
      <c r="U109" s="239"/>
      <c r="V109" s="237"/>
    </row>
    <row r="110" spans="1:22" ht="16.5" thickBot="1">
      <c r="A110" s="222" t="s">
        <v>304</v>
      </c>
      <c r="B110" s="217"/>
      <c r="C110" s="466">
        <f>+'PFA vs. Bid Data'!G111</f>
        <v>0</v>
      </c>
      <c r="D110" s="94"/>
      <c r="E110" s="223"/>
      <c r="F110" s="206"/>
      <c r="G110" s="206"/>
      <c r="H110" s="94"/>
      <c r="I110" s="53"/>
      <c r="J110" s="215"/>
      <c r="K110" s="215"/>
      <c r="L110" s="215"/>
      <c r="M110" s="215"/>
      <c r="N110" s="215"/>
      <c r="O110" s="52"/>
      <c r="P110" s="238"/>
      <c r="Q110" s="234"/>
      <c r="R110" s="141"/>
      <c r="S110" s="269"/>
      <c r="T110" s="235"/>
      <c r="U110" s="239"/>
      <c r="V110" s="237"/>
    </row>
    <row r="111" spans="1:22" ht="18.75" thickBot="1">
      <c r="A111" s="210" t="s">
        <v>182</v>
      </c>
      <c r="B111" s="219">
        <f>'PFA vs. Bid Data'!B112</f>
        <v>0</v>
      </c>
      <c r="C111" s="466">
        <f>+'PFA vs. Bid Data'!G112</f>
        <v>0</v>
      </c>
      <c r="D111" s="141"/>
      <c r="E111" s="224"/>
      <c r="F111" s="206"/>
      <c r="G111" s="206"/>
      <c r="H111" s="141"/>
      <c r="I111" s="269"/>
      <c r="O111" s="209"/>
      <c r="P111" s="236"/>
      <c r="Q111" s="234"/>
      <c r="R111" s="141"/>
      <c r="S111" s="270"/>
      <c r="T111" s="235"/>
      <c r="U111" s="328"/>
      <c r="V111" s="237"/>
    </row>
    <row r="112" spans="1:22" ht="16.5" thickBot="1">
      <c r="A112" s="209"/>
      <c r="B112" s="206"/>
      <c r="C112" s="206"/>
      <c r="D112" s="141"/>
      <c r="E112" s="206"/>
      <c r="F112" s="206"/>
      <c r="G112" s="206"/>
      <c r="H112" s="141"/>
      <c r="I112" s="270"/>
      <c r="O112" s="242"/>
      <c r="P112" s="235"/>
      <c r="Q112" s="234"/>
      <c r="R112" s="141"/>
      <c r="S112" s="270"/>
      <c r="T112" s="235"/>
      <c r="U112" s="235"/>
      <c r="V112" s="237"/>
    </row>
    <row r="113" spans="1:22" ht="15.75">
      <c r="A113" s="220" t="s">
        <v>211</v>
      </c>
      <c r="B113" s="335"/>
      <c r="C113" s="226">
        <f>+'PFA vs. Bid Data'!G114</f>
        <v>0</v>
      </c>
      <c r="D113" s="141"/>
      <c r="E113" s="206"/>
      <c r="F113" s="206"/>
      <c r="G113" s="206"/>
      <c r="H113" s="141"/>
      <c r="I113" s="270"/>
      <c r="O113" s="242"/>
      <c r="P113" s="235"/>
      <c r="Q113" s="234"/>
      <c r="R113" s="141"/>
      <c r="S113" s="270"/>
      <c r="T113" s="235"/>
      <c r="U113" s="235"/>
      <c r="V113" s="237"/>
    </row>
    <row r="114" spans="1:22" ht="15.75">
      <c r="A114" s="222" t="s">
        <v>212</v>
      </c>
      <c r="B114" s="206"/>
      <c r="C114" s="223">
        <f>+'PFA vs. Bid Data'!G115</f>
        <v>0</v>
      </c>
      <c r="D114" s="141"/>
      <c r="E114" s="206"/>
      <c r="F114" s="206"/>
      <c r="G114" s="206"/>
      <c r="H114" s="141"/>
      <c r="I114" s="270"/>
      <c r="O114" s="242"/>
      <c r="P114" s="235"/>
      <c r="Q114" s="234"/>
      <c r="R114" s="141"/>
      <c r="S114" s="270"/>
      <c r="T114" s="235"/>
      <c r="U114" s="235"/>
      <c r="V114" s="237"/>
    </row>
    <row r="115" spans="1:22" ht="16.5" thickBot="1">
      <c r="A115" s="222"/>
      <c r="B115" s="206"/>
      <c r="C115" s="223"/>
      <c r="D115" s="141"/>
      <c r="E115" s="206"/>
      <c r="F115" s="206"/>
      <c r="G115" s="206"/>
      <c r="H115" s="141"/>
      <c r="I115" s="270"/>
      <c r="O115" s="242"/>
      <c r="P115" s="235"/>
      <c r="Q115" s="234"/>
      <c r="R115" s="141"/>
      <c r="S115" s="270"/>
      <c r="T115" s="235"/>
      <c r="U115" s="235"/>
      <c r="V115" s="237"/>
    </row>
    <row r="116" spans="1:22" ht="18">
      <c r="A116" s="222" t="s">
        <v>183</v>
      </c>
      <c r="B116" s="213">
        <f>'PFA vs. Bid Data'!G116</f>
        <v>0</v>
      </c>
      <c r="C116" s="229">
        <f>+'PFA vs. Bid Data'!G116</f>
        <v>0</v>
      </c>
      <c r="D116" s="141" t="str">
        <f>+'PFA vs. Bid Data'!H116</f>
        <v>0507-0000</v>
      </c>
      <c r="E116" s="221" t="e">
        <f>'PFA vs. Bid Data'!#REF!</f>
        <v>#REF!</v>
      </c>
      <c r="F116" s="214"/>
      <c r="G116" s="213"/>
      <c r="H116" s="141"/>
      <c r="I116" s="270"/>
      <c r="J116" s="215"/>
      <c r="O116" s="242"/>
      <c r="P116" s="235"/>
      <c r="Q116" s="234"/>
      <c r="R116" s="141"/>
      <c r="S116" s="270"/>
      <c r="T116" s="235"/>
      <c r="U116" s="235"/>
      <c r="V116" s="237"/>
    </row>
    <row r="117" spans="1:22" ht="15.75">
      <c r="A117" s="222"/>
      <c r="B117" s="213"/>
      <c r="C117" s="229"/>
      <c r="D117" s="141"/>
      <c r="E117" s="213"/>
      <c r="F117" s="214"/>
      <c r="G117" s="213"/>
      <c r="H117" s="141"/>
      <c r="I117" s="270"/>
      <c r="J117" s="215"/>
      <c r="O117" s="242"/>
      <c r="P117" s="235"/>
      <c r="Q117" s="234"/>
      <c r="R117" s="141"/>
      <c r="S117" s="270"/>
      <c r="T117" s="235"/>
      <c r="U117" s="235"/>
      <c r="V117" s="237"/>
    </row>
    <row r="118" spans="1:22" ht="15.75">
      <c r="A118" s="222" t="s">
        <v>213</v>
      </c>
      <c r="B118" s="236">
        <v>0</v>
      </c>
      <c r="C118" s="229">
        <f>+'PFA vs. Bid Data'!G117</f>
        <v>0</v>
      </c>
      <c r="D118" s="141"/>
      <c r="E118" s="213"/>
      <c r="F118" s="214"/>
      <c r="G118" s="213"/>
      <c r="H118" s="141"/>
      <c r="I118" s="270"/>
      <c r="J118" s="215"/>
      <c r="O118" s="242"/>
      <c r="P118" s="235"/>
      <c r="Q118" s="234"/>
      <c r="R118" s="141"/>
      <c r="S118" s="270"/>
      <c r="T118" s="235"/>
      <c r="U118" s="235"/>
      <c r="V118" s="237"/>
    </row>
    <row r="119" spans="1:22" ht="15.75">
      <c r="A119" s="222" t="s">
        <v>214</v>
      </c>
      <c r="B119" s="213"/>
      <c r="C119" s="229">
        <f>+'PFA vs. Bid Data'!G118</f>
        <v>0</v>
      </c>
      <c r="D119" s="141"/>
      <c r="E119" s="213"/>
      <c r="F119" s="214"/>
      <c r="G119" s="213"/>
      <c r="H119" s="141"/>
      <c r="I119" s="270"/>
      <c r="J119" s="215"/>
      <c r="O119" s="242"/>
      <c r="P119" s="235"/>
      <c r="Q119" s="234"/>
      <c r="R119" s="141"/>
      <c r="S119" s="270"/>
      <c r="T119" s="235"/>
      <c r="U119" s="235"/>
      <c r="V119" s="237"/>
    </row>
    <row r="120" spans="1:22" ht="15.75">
      <c r="A120" s="222"/>
      <c r="B120" s="213"/>
      <c r="C120" s="229"/>
      <c r="D120" s="141"/>
      <c r="E120" s="213"/>
      <c r="F120" s="214"/>
      <c r="G120" s="213"/>
      <c r="H120" s="141"/>
      <c r="I120" s="270"/>
      <c r="J120" s="215"/>
      <c r="O120" s="242"/>
      <c r="P120" s="235"/>
      <c r="Q120" s="234"/>
      <c r="R120" s="141"/>
      <c r="S120" s="270"/>
      <c r="T120" s="235"/>
      <c r="U120" s="235"/>
      <c r="V120" s="237"/>
    </row>
    <row r="121" spans="1:22" ht="18">
      <c r="A121" s="222" t="s">
        <v>184</v>
      </c>
      <c r="B121" s="216">
        <f>'PFA vs. Bid Data'!G119</f>
        <v>0</v>
      </c>
      <c r="C121" s="229">
        <f>+'PFA vs. Bid Data'!G119</f>
        <v>0</v>
      </c>
      <c r="D121" s="141" t="str">
        <f>+'PFA vs. Bid Data'!H119</f>
        <v>0801-0000</v>
      </c>
      <c r="E121" s="216" t="e">
        <f>'PFA vs. Bid Data'!#REF!</f>
        <v>#REF!</v>
      </c>
      <c r="F121" s="214"/>
      <c r="G121" s="216"/>
      <c r="H121" s="141"/>
      <c r="I121" s="270"/>
      <c r="J121" s="215"/>
      <c r="O121" s="52"/>
      <c r="P121" s="235"/>
      <c r="Q121" s="234"/>
      <c r="R121" s="141"/>
      <c r="S121" s="270"/>
      <c r="T121" s="235"/>
      <c r="U121" s="235"/>
      <c r="V121" s="237"/>
    </row>
    <row r="122" spans="1:22" ht="15.75">
      <c r="A122" s="222"/>
      <c r="B122" s="216"/>
      <c r="C122" s="229"/>
      <c r="D122" s="141"/>
      <c r="E122" s="216"/>
      <c r="F122" s="214"/>
      <c r="G122" s="216"/>
      <c r="H122" s="141"/>
      <c r="I122" s="270"/>
      <c r="J122" s="215"/>
      <c r="O122" s="52"/>
      <c r="P122" s="235"/>
      <c r="Q122" s="234"/>
      <c r="R122" s="141"/>
      <c r="S122" s="270"/>
      <c r="T122" s="235"/>
      <c r="U122" s="235"/>
      <c r="V122" s="237"/>
    </row>
    <row r="123" spans="1:22" ht="18">
      <c r="A123" s="222" t="s">
        <v>185</v>
      </c>
      <c r="B123" s="216">
        <f>'PFA vs. Bid Data'!G120</f>
        <v>0</v>
      </c>
      <c r="C123" s="229">
        <f>+'PFA vs. Bid Data'!G120</f>
        <v>0</v>
      </c>
      <c r="D123" s="141"/>
      <c r="E123" s="206"/>
      <c r="F123" s="206"/>
      <c r="G123" s="206"/>
      <c r="H123" s="141"/>
      <c r="I123" s="270"/>
      <c r="J123" s="215"/>
      <c r="O123" s="52"/>
      <c r="P123" s="235"/>
      <c r="Q123" s="234"/>
      <c r="R123" s="141"/>
      <c r="S123" s="270"/>
      <c r="T123" s="235"/>
      <c r="U123" s="235"/>
      <c r="V123" s="237"/>
    </row>
    <row r="124" spans="1:22" ht="18">
      <c r="A124" s="222" t="s">
        <v>287</v>
      </c>
      <c r="B124" s="218">
        <f>'PFA vs. Bid Data'!G121</f>
        <v>0</v>
      </c>
      <c r="C124" s="240">
        <f>+'PFA vs. Bid Data'!K105</f>
        <v>0</v>
      </c>
      <c r="D124" s="141"/>
      <c r="E124" s="206"/>
      <c r="F124" s="206"/>
      <c r="G124" s="206"/>
      <c r="H124" s="141"/>
      <c r="I124" s="270"/>
      <c r="J124" s="215"/>
      <c r="O124" s="52"/>
      <c r="P124" s="235"/>
      <c r="Q124" s="234"/>
      <c r="R124" s="141"/>
      <c r="S124" s="270"/>
      <c r="T124" s="235"/>
      <c r="U124" s="235"/>
      <c r="V124" s="237"/>
    </row>
    <row r="125" spans="1:22" ht="18">
      <c r="A125" s="222" t="s">
        <v>186</v>
      </c>
      <c r="B125" s="216">
        <f>'PFA vs. Bid Data'!G122</f>
        <v>0</v>
      </c>
      <c r="C125" s="229">
        <f>+'PFA vs. Bid Data'!G122</f>
        <v>0</v>
      </c>
      <c r="D125" s="141"/>
      <c r="E125" s="206"/>
      <c r="F125" s="206"/>
      <c r="G125" s="206"/>
      <c r="H125" s="141"/>
      <c r="I125" s="270"/>
      <c r="J125" s="215"/>
      <c r="O125" s="52"/>
      <c r="P125" s="236"/>
      <c r="Q125" s="234"/>
      <c r="R125" s="141"/>
      <c r="S125" s="270"/>
      <c r="T125" s="235"/>
      <c r="U125" s="236"/>
      <c r="V125" s="211"/>
    </row>
    <row r="126" spans="1:22" ht="15.75">
      <c r="A126" s="222"/>
      <c r="B126" s="216"/>
      <c r="C126" s="229"/>
      <c r="D126" s="141"/>
      <c r="E126" s="206"/>
      <c r="F126" s="206"/>
      <c r="G126" s="206"/>
      <c r="H126" s="141"/>
      <c r="I126" s="270"/>
      <c r="J126" s="215"/>
      <c r="O126" s="52"/>
      <c r="P126" s="236"/>
      <c r="Q126" s="234"/>
      <c r="R126" s="141"/>
      <c r="S126" s="270"/>
      <c r="T126" s="235"/>
      <c r="U126" s="236"/>
      <c r="V126" s="211"/>
    </row>
    <row r="127" spans="1:22" ht="16.5" thickBot="1">
      <c r="A127" s="413" t="s">
        <v>187</v>
      </c>
      <c r="B127" s="414">
        <f>'PFA vs. Bid Data'!G123</f>
        <v>0</v>
      </c>
      <c r="C127" s="230">
        <f>+'PFA vs. Bid Data'!G123</f>
        <v>0</v>
      </c>
      <c r="D127" s="141"/>
      <c r="E127" s="206"/>
      <c r="F127" s="206"/>
      <c r="G127" s="206"/>
      <c r="H127" s="141"/>
      <c r="I127" s="270"/>
      <c r="O127" s="52"/>
      <c r="P127" s="236"/>
      <c r="Q127" s="234"/>
      <c r="R127" s="141"/>
      <c r="S127" s="270"/>
      <c r="T127" s="235"/>
      <c r="U127" s="235"/>
      <c r="V127" s="211"/>
    </row>
    <row r="128" spans="1:22" ht="16.5" thickBot="1">
      <c r="A128" s="210" t="s">
        <v>113</v>
      </c>
      <c r="B128" s="334">
        <f>'PFA vs. Bid Data'!G124</f>
        <v>0</v>
      </c>
      <c r="C128" s="465">
        <f>+'PFA vs. Bid Data'!G124</f>
        <v>0</v>
      </c>
      <c r="D128" s="141"/>
      <c r="E128" s="337"/>
      <c r="F128" s="206"/>
      <c r="G128" s="206"/>
      <c r="H128" s="141"/>
      <c r="I128" s="270"/>
      <c r="O128" s="52"/>
      <c r="P128" s="236"/>
      <c r="Q128" s="234"/>
      <c r="R128" s="141"/>
      <c r="S128" s="270"/>
      <c r="T128" s="235"/>
      <c r="U128" s="235"/>
      <c r="V128" s="211"/>
    </row>
    <row r="129" spans="1:22" ht="25.5" customHeight="1">
      <c r="A129" s="209"/>
      <c r="B129" s="216"/>
      <c r="C129" s="248"/>
      <c r="D129" s="207"/>
      <c r="E129" s="206"/>
      <c r="F129" s="206"/>
      <c r="G129" s="206"/>
      <c r="H129" s="260"/>
      <c r="I129" s="262"/>
      <c r="O129" s="52"/>
      <c r="P129" s="235"/>
      <c r="Q129" s="234"/>
      <c r="R129" s="141"/>
      <c r="S129" s="270"/>
      <c r="T129" s="235"/>
      <c r="U129" s="235"/>
      <c r="V129" s="211"/>
    </row>
    <row r="130" spans="1:22" ht="18.75" customHeight="1">
      <c r="A130" s="312" t="s">
        <v>249</v>
      </c>
      <c r="B130" s="206"/>
      <c r="C130" s="206"/>
      <c r="D130" s="207"/>
      <c r="E130" s="206"/>
      <c r="F130" s="206"/>
      <c r="G130" s="206"/>
      <c r="H130" s="141"/>
      <c r="I130" s="73"/>
      <c r="O130" s="52"/>
      <c r="P130" s="236"/>
      <c r="Q130" s="234"/>
      <c r="R130" s="141"/>
      <c r="S130" s="270"/>
      <c r="T130" s="235"/>
      <c r="U130" s="235"/>
      <c r="V130" s="211"/>
    </row>
    <row r="131" spans="1:22" ht="87.75" customHeight="1">
      <c r="A131" s="634" t="s">
        <v>272</v>
      </c>
      <c r="B131" s="635"/>
      <c r="C131" s="635"/>
      <c r="D131" s="635"/>
      <c r="E131" s="635"/>
      <c r="F131" s="635"/>
      <c r="G131" s="635"/>
      <c r="H131" s="635"/>
      <c r="I131" s="635"/>
      <c r="O131" s="52"/>
      <c r="P131" s="236"/>
      <c r="Q131" s="234"/>
      <c r="R131" s="141"/>
      <c r="S131" s="270"/>
      <c r="T131" s="235"/>
      <c r="U131" s="236"/>
      <c r="V131" s="211"/>
    </row>
    <row r="132" spans="1:22" ht="87.75" customHeight="1">
      <c r="A132" s="636" t="s">
        <v>192</v>
      </c>
      <c r="B132" s="637"/>
      <c r="C132" s="637"/>
      <c r="D132" s="637"/>
      <c r="E132" s="637"/>
      <c r="F132" s="637"/>
      <c r="G132" s="637"/>
      <c r="H132" s="637"/>
      <c r="I132" s="637"/>
      <c r="O132" s="52"/>
      <c r="P132" s="236"/>
      <c r="Q132" s="234"/>
      <c r="R132" s="141"/>
      <c r="S132" s="270"/>
      <c r="T132" s="235"/>
      <c r="U132" s="235"/>
      <c r="V132" s="211"/>
    </row>
    <row r="133" spans="1:22" ht="60.75" customHeight="1">
      <c r="A133" s="636" t="s">
        <v>193</v>
      </c>
      <c r="B133" s="637"/>
      <c r="C133" s="637"/>
      <c r="D133" s="637"/>
      <c r="E133" s="637"/>
      <c r="F133" s="637"/>
      <c r="G133" s="637"/>
      <c r="H133" s="637"/>
      <c r="I133" s="637"/>
      <c r="O133" s="52"/>
      <c r="P133" s="236"/>
      <c r="Q133" s="234"/>
      <c r="R133" s="141"/>
      <c r="S133" s="270"/>
      <c r="T133" s="235"/>
      <c r="U133" s="236">
        <f>U125+U131</f>
        <v>0</v>
      </c>
      <c r="V133" s="237"/>
    </row>
    <row r="134" spans="1:22" ht="46.5" customHeight="1">
      <c r="A134" s="638" t="s">
        <v>194</v>
      </c>
      <c r="B134" s="637"/>
      <c r="C134" s="637"/>
      <c r="D134" s="637"/>
      <c r="E134" s="637"/>
      <c r="F134" s="637"/>
      <c r="G134" s="637"/>
      <c r="H134" s="637"/>
      <c r="I134" s="637"/>
      <c r="O134" s="52"/>
      <c r="P134" s="238"/>
      <c r="Q134" s="234"/>
      <c r="R134" s="141"/>
      <c r="S134" s="270"/>
      <c r="T134" s="235"/>
      <c r="U134" s="239">
        <f>U108</f>
        <v>0</v>
      </c>
      <c r="V134" s="237"/>
    </row>
    <row r="135" spans="1:22" ht="46.5" customHeight="1">
      <c r="A135" s="638" t="s">
        <v>307</v>
      </c>
      <c r="B135" s="638"/>
      <c r="C135" s="638"/>
      <c r="D135" s="638"/>
      <c r="E135" s="638"/>
      <c r="F135" s="638"/>
      <c r="G135" s="638"/>
      <c r="H135" s="638"/>
      <c r="I135" s="638"/>
      <c r="O135" s="52"/>
      <c r="P135" s="238"/>
      <c r="Q135" s="234"/>
      <c r="R135" s="141"/>
      <c r="S135" s="270"/>
      <c r="T135" s="235"/>
      <c r="U135" s="239"/>
      <c r="V135" s="237"/>
    </row>
    <row r="136" spans="1:22" ht="58.5" customHeight="1">
      <c r="A136" s="633"/>
      <c r="B136" s="633"/>
      <c r="C136" s="633"/>
      <c r="D136" s="633"/>
      <c r="E136" s="633"/>
      <c r="F136" s="633"/>
      <c r="G136" s="633"/>
      <c r="H136" s="633"/>
      <c r="I136" s="633"/>
      <c r="O136" s="52"/>
      <c r="P136" s="238"/>
      <c r="Q136" s="234"/>
      <c r="R136" s="141"/>
      <c r="S136" s="270"/>
      <c r="T136" s="235"/>
      <c r="U136" s="236">
        <f>U133*U134</f>
        <v>0</v>
      </c>
      <c r="V136" s="237"/>
    </row>
    <row r="137" spans="5:22" ht="15">
      <c r="E137" s="72"/>
      <c r="F137" s="72"/>
      <c r="H137" s="52"/>
      <c r="I137" s="262"/>
      <c r="R137" s="260"/>
      <c r="S137" s="262"/>
      <c r="T137" s="235"/>
      <c r="U137" s="236">
        <f>U111+U136</f>
        <v>0</v>
      </c>
      <c r="V137" s="237"/>
    </row>
    <row r="138" spans="5:8" ht="12.75">
      <c r="E138" s="72"/>
      <c r="F138" s="72"/>
      <c r="H138" s="73"/>
    </row>
    <row r="139" spans="5:8" ht="12.75">
      <c r="E139" s="72"/>
      <c r="F139" s="72"/>
      <c r="H139" s="262"/>
    </row>
    <row r="140" spans="5:8" ht="12.75">
      <c r="E140" s="72"/>
      <c r="F140" s="72"/>
      <c r="H140" s="262"/>
    </row>
    <row r="141" spans="5:8" ht="12.75">
      <c r="E141" s="72"/>
      <c r="F141" s="72"/>
      <c r="H141" s="262"/>
    </row>
    <row r="142" spans="5:8" ht="12.75">
      <c r="E142" s="72"/>
      <c r="F142" s="72"/>
      <c r="H142" s="262"/>
    </row>
    <row r="143" spans="5:8" ht="12.75">
      <c r="E143" s="72"/>
      <c r="F143" s="72"/>
      <c r="H143" s="262"/>
    </row>
    <row r="144" spans="5:8" ht="12.75">
      <c r="E144" s="72"/>
      <c r="F144" s="72"/>
      <c r="H144" s="262"/>
    </row>
    <row r="145" spans="5:8" ht="12.75">
      <c r="E145" s="72"/>
      <c r="F145" s="72"/>
      <c r="H145" s="262"/>
    </row>
    <row r="146" spans="5:8" ht="12.75">
      <c r="E146" s="72"/>
      <c r="F146" s="72"/>
      <c r="H146" s="263"/>
    </row>
    <row r="147" spans="5:8" ht="12.75">
      <c r="E147" s="72"/>
      <c r="F147" s="72"/>
      <c r="H147" s="263"/>
    </row>
    <row r="148" spans="5:8" ht="12.75">
      <c r="E148" s="72"/>
      <c r="F148" s="72"/>
      <c r="H148" s="263"/>
    </row>
    <row r="149" spans="5:8" ht="12.75">
      <c r="E149" s="72"/>
      <c r="F149" s="72"/>
      <c r="H149" s="263"/>
    </row>
    <row r="150" spans="5:8" ht="12.75">
      <c r="E150" s="72"/>
      <c r="F150" s="72"/>
      <c r="H150" s="263"/>
    </row>
    <row r="151" spans="5:8" ht="12.75">
      <c r="E151" s="72"/>
      <c r="F151" s="72"/>
      <c r="H151" s="263"/>
    </row>
    <row r="152" spans="5:8" ht="12.75">
      <c r="E152" s="72"/>
      <c r="F152" s="72"/>
      <c r="H152" s="263"/>
    </row>
    <row r="153" spans="5:8" ht="12.75">
      <c r="E153" s="72"/>
      <c r="F153" s="72"/>
      <c r="H153" s="263"/>
    </row>
    <row r="154" spans="5:8" ht="12.75">
      <c r="E154" s="72"/>
      <c r="F154" s="72"/>
      <c r="H154" s="263"/>
    </row>
    <row r="155" spans="5:8" ht="12.75">
      <c r="E155" s="72"/>
      <c r="F155" s="72"/>
      <c r="H155" s="263"/>
    </row>
    <row r="156" spans="5:8" ht="12.75">
      <c r="E156" s="72"/>
      <c r="F156" s="72"/>
      <c r="H156" s="263"/>
    </row>
    <row r="157" spans="5:8" ht="12.75">
      <c r="E157" s="74"/>
      <c r="F157" s="74"/>
      <c r="H157" s="263"/>
    </row>
    <row r="158" spans="5:8" ht="12.75">
      <c r="E158" s="74"/>
      <c r="F158" s="74"/>
      <c r="H158" s="263"/>
    </row>
    <row r="159" spans="5:8" ht="12.75">
      <c r="E159" s="74"/>
      <c r="F159" s="74"/>
      <c r="H159" s="263"/>
    </row>
    <row r="160" spans="5:8" ht="12.75">
      <c r="E160" s="74"/>
      <c r="F160" s="74"/>
      <c r="H160" s="263"/>
    </row>
    <row r="161" spans="5:8" ht="12.75">
      <c r="E161" s="74"/>
      <c r="F161" s="74"/>
      <c r="H161" s="263"/>
    </row>
    <row r="162" spans="5:8" ht="12.75">
      <c r="E162" s="74"/>
      <c r="F162" s="74"/>
      <c r="H162" s="263"/>
    </row>
    <row r="163" spans="5:8" ht="12.75">
      <c r="E163" s="74"/>
      <c r="F163" s="74"/>
      <c r="H163" s="263"/>
    </row>
    <row r="164" spans="5:8" ht="12.75">
      <c r="E164" s="74"/>
      <c r="F164" s="74"/>
      <c r="H164" s="263"/>
    </row>
    <row r="165" spans="5:8" ht="12.75">
      <c r="E165" s="74"/>
      <c r="F165" s="74"/>
      <c r="H165" s="263"/>
    </row>
    <row r="166" spans="5:8" ht="12.75">
      <c r="E166" s="74"/>
      <c r="F166" s="74"/>
      <c r="H166" s="263"/>
    </row>
    <row r="167" spans="5:8" ht="12.75">
      <c r="E167" s="74"/>
      <c r="F167" s="74"/>
      <c r="H167" s="263"/>
    </row>
    <row r="168" spans="5:8" ht="12.75">
      <c r="E168" s="74"/>
      <c r="F168" s="74"/>
      <c r="H168" s="263"/>
    </row>
    <row r="169" spans="5:8" ht="12.75">
      <c r="E169" s="74"/>
      <c r="F169" s="74"/>
      <c r="H169" s="263"/>
    </row>
    <row r="170" spans="5:8" ht="12.75">
      <c r="E170" s="74"/>
      <c r="F170" s="74"/>
      <c r="H170" s="263"/>
    </row>
    <row r="171" spans="5:8" ht="12.75">
      <c r="E171" s="74"/>
      <c r="F171" s="74"/>
      <c r="H171" s="263"/>
    </row>
    <row r="172" spans="5:8" ht="12.75">
      <c r="E172" s="74"/>
      <c r="F172" s="74"/>
      <c r="H172" s="263"/>
    </row>
    <row r="173" spans="5:8" ht="12.75">
      <c r="E173" s="74"/>
      <c r="F173" s="74"/>
      <c r="H173" s="263"/>
    </row>
    <row r="174" spans="5:8" ht="12.75">
      <c r="E174" s="74"/>
      <c r="F174" s="74"/>
      <c r="H174" s="263"/>
    </row>
    <row r="175" spans="5:8" ht="12.75">
      <c r="E175" s="74"/>
      <c r="F175" s="74"/>
      <c r="H175" s="263"/>
    </row>
    <row r="176" spans="5:8" ht="12.75">
      <c r="E176" s="74"/>
      <c r="F176" s="74"/>
      <c r="H176" s="263"/>
    </row>
    <row r="177" spans="5:8" ht="12.75">
      <c r="E177" s="74"/>
      <c r="F177" s="74"/>
      <c r="H177" s="263"/>
    </row>
    <row r="178" spans="5:8" ht="12.75">
      <c r="E178" s="74"/>
      <c r="F178" s="74"/>
      <c r="H178" s="263"/>
    </row>
    <row r="179" spans="5:8" ht="12.75">
      <c r="E179" s="74"/>
      <c r="F179" s="74"/>
      <c r="H179" s="263"/>
    </row>
    <row r="180" spans="5:8" ht="12.75">
      <c r="E180" s="74"/>
      <c r="F180" s="74"/>
      <c r="H180" s="263"/>
    </row>
    <row r="181" spans="5:8" ht="12.75">
      <c r="E181" s="74"/>
      <c r="F181" s="74"/>
      <c r="H181" s="263"/>
    </row>
    <row r="182" spans="5:8" ht="12.75">
      <c r="E182" s="74"/>
      <c r="F182" s="74"/>
      <c r="H182" s="263"/>
    </row>
    <row r="183" spans="5:8" ht="12.75">
      <c r="E183" s="74"/>
      <c r="F183" s="74"/>
      <c r="H183" s="263"/>
    </row>
    <row r="184" spans="5:8" ht="12.75">
      <c r="E184" s="74"/>
      <c r="F184" s="74"/>
      <c r="H184" s="263"/>
    </row>
    <row r="185" spans="5:8" ht="12.75">
      <c r="E185" s="74"/>
      <c r="F185" s="74"/>
      <c r="H185" s="263"/>
    </row>
    <row r="186" spans="5:8" ht="12.75">
      <c r="E186" s="74"/>
      <c r="F186" s="74"/>
      <c r="H186" s="263"/>
    </row>
    <row r="187" spans="5:8" ht="12.75">
      <c r="E187" s="74"/>
      <c r="F187" s="74"/>
      <c r="H187" s="264"/>
    </row>
    <row r="188" spans="5:8" ht="12.75">
      <c r="E188" s="74"/>
      <c r="F188" s="74"/>
      <c r="H188" s="264"/>
    </row>
    <row r="189" spans="5:8" ht="12.75">
      <c r="E189" s="74"/>
      <c r="F189" s="74"/>
      <c r="H189" s="264"/>
    </row>
    <row r="190" spans="5:8" ht="12.75">
      <c r="E190" s="74"/>
      <c r="F190" s="74"/>
      <c r="H190" s="264"/>
    </row>
    <row r="191" spans="5:8" ht="12.75">
      <c r="E191" s="74"/>
      <c r="F191" s="74"/>
      <c r="H191" s="264"/>
    </row>
    <row r="192" spans="5:8" ht="12.75">
      <c r="E192" s="74"/>
      <c r="F192" s="74"/>
      <c r="H192" s="264"/>
    </row>
    <row r="193" spans="5:8" ht="12.75">
      <c r="E193" s="74"/>
      <c r="F193" s="74"/>
      <c r="H193" s="264"/>
    </row>
    <row r="194" spans="5:8" ht="12.75">
      <c r="E194" s="74"/>
      <c r="F194" s="74"/>
      <c r="H194" s="264"/>
    </row>
    <row r="195" spans="5:8" ht="12.75">
      <c r="E195" s="74"/>
      <c r="F195" s="74"/>
      <c r="H195" s="264"/>
    </row>
    <row r="196" spans="5:8" ht="12.75">
      <c r="E196" s="74"/>
      <c r="F196" s="74"/>
      <c r="H196" s="264"/>
    </row>
    <row r="197" spans="5:8" ht="12.75">
      <c r="E197" s="74"/>
      <c r="F197" s="74"/>
      <c r="H197" s="264"/>
    </row>
    <row r="198" spans="5:8" ht="12.75">
      <c r="E198" s="74"/>
      <c r="F198" s="74"/>
      <c r="H198" s="264"/>
    </row>
    <row r="199" spans="5:8" ht="12.75">
      <c r="E199" s="74"/>
      <c r="F199" s="74"/>
      <c r="H199" s="264"/>
    </row>
    <row r="200" spans="5:8" ht="12.75">
      <c r="E200" s="74"/>
      <c r="F200" s="74"/>
      <c r="H200" s="264"/>
    </row>
    <row r="201" spans="5:8" ht="12.75">
      <c r="E201" s="74"/>
      <c r="F201" s="74"/>
      <c r="H201" s="264"/>
    </row>
    <row r="202" spans="5:8" ht="12.75">
      <c r="E202" s="74"/>
      <c r="F202" s="74"/>
      <c r="H202" s="264"/>
    </row>
    <row r="203" spans="5:8" ht="12.75">
      <c r="E203" s="74"/>
      <c r="F203" s="74"/>
      <c r="H203" s="264"/>
    </row>
    <row r="204" spans="5:8" ht="12.75">
      <c r="E204" s="74"/>
      <c r="F204" s="74"/>
      <c r="H204" s="264"/>
    </row>
    <row r="205" spans="5:8" ht="12.75">
      <c r="E205" s="74"/>
      <c r="F205" s="74"/>
      <c r="H205" s="264"/>
    </row>
    <row r="206" spans="5:8" ht="12.75">
      <c r="E206" s="74"/>
      <c r="F206" s="74"/>
      <c r="H206" s="264"/>
    </row>
    <row r="207" spans="5:8" ht="12.75">
      <c r="E207" s="74"/>
      <c r="F207" s="74"/>
      <c r="H207" s="264"/>
    </row>
    <row r="208" spans="5:8" ht="12.75">
      <c r="E208" s="74"/>
      <c r="F208" s="74"/>
      <c r="H208" s="264"/>
    </row>
    <row r="209" spans="5:8" ht="12.75">
      <c r="E209" s="74"/>
      <c r="F209" s="74"/>
      <c r="H209" s="264"/>
    </row>
    <row r="210" spans="5:8" ht="12.75">
      <c r="E210" s="74"/>
      <c r="F210" s="74"/>
      <c r="H210" s="264"/>
    </row>
    <row r="211" spans="5:8" ht="12.75">
      <c r="E211" s="74"/>
      <c r="F211" s="74"/>
      <c r="H211" s="264"/>
    </row>
    <row r="212" spans="5:8" ht="12.75">
      <c r="E212" s="74"/>
      <c r="F212" s="74"/>
      <c r="H212" s="264"/>
    </row>
    <row r="213" spans="5:8" ht="12.75">
      <c r="E213" s="74"/>
      <c r="F213" s="74"/>
      <c r="H213" s="264"/>
    </row>
    <row r="214" spans="5:8" ht="12.75">
      <c r="E214" s="74"/>
      <c r="F214" s="74"/>
      <c r="H214" s="264"/>
    </row>
    <row r="215" spans="5:8" ht="12.75">
      <c r="E215" s="74"/>
      <c r="F215" s="74"/>
      <c r="H215" s="264"/>
    </row>
    <row r="216" spans="5:8" ht="12.75">
      <c r="E216" s="74"/>
      <c r="F216" s="74"/>
      <c r="H216" s="264"/>
    </row>
    <row r="217" spans="5:8" ht="12.75">
      <c r="E217" s="74"/>
      <c r="F217" s="74"/>
      <c r="H217" s="264"/>
    </row>
    <row r="218" spans="5:8" ht="12.75">
      <c r="E218" s="74"/>
      <c r="F218" s="74"/>
      <c r="H218" s="264"/>
    </row>
    <row r="219" spans="5:8" ht="12.75">
      <c r="E219" s="74"/>
      <c r="F219" s="74"/>
      <c r="H219" s="264"/>
    </row>
    <row r="220" spans="5:8" ht="12.75">
      <c r="E220" s="74"/>
      <c r="F220" s="74"/>
      <c r="H220" s="264"/>
    </row>
    <row r="221" spans="5:8" ht="12.75">
      <c r="E221" s="74"/>
      <c r="F221" s="74"/>
      <c r="H221" s="264"/>
    </row>
    <row r="222" spans="5:8" ht="12.75">
      <c r="E222" s="74"/>
      <c r="F222" s="74"/>
      <c r="H222" s="264"/>
    </row>
    <row r="223" spans="5:8" ht="12.75">
      <c r="E223" s="74"/>
      <c r="F223" s="74"/>
      <c r="H223" s="264"/>
    </row>
    <row r="224" spans="5:8" ht="12.75">
      <c r="E224" s="74"/>
      <c r="F224" s="74"/>
      <c r="H224" s="264"/>
    </row>
    <row r="225" spans="5:8" ht="12.75">
      <c r="E225" s="74"/>
      <c r="F225" s="74"/>
      <c r="H225" s="264"/>
    </row>
    <row r="226" spans="5:8" ht="12.75">
      <c r="E226" s="74"/>
      <c r="F226" s="74"/>
      <c r="H226" s="264"/>
    </row>
    <row r="227" spans="5:8" ht="12.75">
      <c r="E227" s="74"/>
      <c r="F227" s="74"/>
      <c r="H227" s="264"/>
    </row>
    <row r="228" spans="5:8" ht="12.75">
      <c r="E228" s="74"/>
      <c r="F228" s="74"/>
      <c r="H228" s="264"/>
    </row>
    <row r="229" spans="5:8" ht="12.75">
      <c r="E229" s="74"/>
      <c r="F229" s="74"/>
      <c r="H229" s="264"/>
    </row>
    <row r="230" spans="5:8" ht="12.75">
      <c r="E230" s="74"/>
      <c r="F230" s="74"/>
      <c r="H230" s="264"/>
    </row>
    <row r="231" spans="5:8" ht="12.75">
      <c r="E231" s="74"/>
      <c r="F231" s="74"/>
      <c r="H231" s="264"/>
    </row>
    <row r="232" spans="5:8" ht="12.75">
      <c r="E232" s="74"/>
      <c r="F232" s="74"/>
      <c r="H232" s="264"/>
    </row>
    <row r="233" spans="5:8" ht="12.75">
      <c r="E233" s="74"/>
      <c r="F233" s="74"/>
      <c r="H233" s="264"/>
    </row>
    <row r="234" spans="5:8" ht="12.75">
      <c r="E234" s="74"/>
      <c r="F234" s="74"/>
      <c r="H234" s="264"/>
    </row>
    <row r="235" spans="5:8" ht="12.75">
      <c r="E235" s="74"/>
      <c r="F235" s="74"/>
      <c r="H235" s="264"/>
    </row>
    <row r="236" spans="5:8" ht="12.75">
      <c r="E236" s="74"/>
      <c r="F236" s="74"/>
      <c r="H236" s="264"/>
    </row>
    <row r="237" spans="5:8" ht="12.75">
      <c r="E237" s="74"/>
      <c r="F237" s="74"/>
      <c r="H237" s="264"/>
    </row>
    <row r="238" spans="5:8" ht="12.75">
      <c r="E238" s="74"/>
      <c r="F238" s="74"/>
      <c r="H238" s="264"/>
    </row>
    <row r="239" spans="5:8" ht="12.75">
      <c r="E239" s="74"/>
      <c r="F239" s="74"/>
      <c r="H239" s="264"/>
    </row>
    <row r="240" spans="5:8" ht="12.75">
      <c r="E240" s="74"/>
      <c r="F240" s="74"/>
      <c r="H240" s="264"/>
    </row>
    <row r="241" spans="5:8" ht="12.75">
      <c r="E241" s="74"/>
      <c r="F241" s="74"/>
      <c r="H241" s="264"/>
    </row>
    <row r="242" spans="5:8" ht="12.75">
      <c r="E242" s="74"/>
      <c r="F242" s="74"/>
      <c r="H242" s="264"/>
    </row>
    <row r="243" spans="5:8" ht="12.75">
      <c r="E243" s="74"/>
      <c r="F243" s="74"/>
      <c r="H243" s="264"/>
    </row>
    <row r="244" spans="5:8" ht="12.75">
      <c r="E244" s="74"/>
      <c r="F244" s="74"/>
      <c r="H244" s="264"/>
    </row>
    <row r="245" spans="5:8" ht="12.75">
      <c r="E245" s="74"/>
      <c r="F245" s="74"/>
      <c r="H245" s="264"/>
    </row>
    <row r="246" spans="5:8" ht="12.75">
      <c r="E246" s="74"/>
      <c r="F246" s="74"/>
      <c r="H246" s="264"/>
    </row>
    <row r="247" spans="5:8" ht="12.75">
      <c r="E247" s="74"/>
      <c r="F247" s="74"/>
      <c r="H247" s="264"/>
    </row>
    <row r="248" spans="5:8" ht="12.75">
      <c r="E248" s="74"/>
      <c r="F248" s="74"/>
      <c r="H248" s="264"/>
    </row>
    <row r="249" spans="5:8" ht="12.75">
      <c r="E249" s="74"/>
      <c r="F249" s="74"/>
      <c r="H249" s="264"/>
    </row>
    <row r="250" spans="5:8" ht="12.75">
      <c r="E250" s="74"/>
      <c r="F250" s="74"/>
      <c r="H250" s="264"/>
    </row>
    <row r="251" spans="5:8" ht="12.75">
      <c r="E251" s="74"/>
      <c r="F251" s="74"/>
      <c r="H251" s="264"/>
    </row>
    <row r="252" spans="5:8" ht="12.75">
      <c r="E252" s="74"/>
      <c r="F252" s="74"/>
      <c r="H252" s="264"/>
    </row>
    <row r="253" spans="5:8" ht="12.75">
      <c r="E253" s="74"/>
      <c r="F253" s="74"/>
      <c r="H253" s="264"/>
    </row>
    <row r="254" spans="5:8" ht="12.75">
      <c r="E254" s="74"/>
      <c r="F254" s="74"/>
      <c r="H254" s="264"/>
    </row>
    <row r="255" spans="5:8" ht="12.75">
      <c r="E255" s="74"/>
      <c r="F255" s="74"/>
      <c r="H255" s="264"/>
    </row>
    <row r="256" spans="5:8" ht="12.75">
      <c r="E256" s="74"/>
      <c r="F256" s="74"/>
      <c r="H256" s="264"/>
    </row>
    <row r="257" spans="5:8" ht="12.75">
      <c r="E257" s="74"/>
      <c r="F257" s="74"/>
      <c r="H257" s="264"/>
    </row>
    <row r="258" spans="5:8" ht="12.75">
      <c r="E258" s="74"/>
      <c r="F258" s="74"/>
      <c r="H258" s="264"/>
    </row>
    <row r="259" spans="5:8" ht="12.75">
      <c r="E259" s="74"/>
      <c r="F259" s="74"/>
      <c r="H259" s="264"/>
    </row>
    <row r="260" spans="5:8" ht="12.75">
      <c r="E260" s="74"/>
      <c r="F260" s="74"/>
      <c r="H260" s="264"/>
    </row>
    <row r="261" spans="5:8" ht="12.75">
      <c r="E261" s="74"/>
      <c r="F261" s="74"/>
      <c r="H261" s="264"/>
    </row>
    <row r="262" spans="5:8" ht="12.75">
      <c r="E262" s="74"/>
      <c r="F262" s="74"/>
      <c r="H262" s="264"/>
    </row>
    <row r="263" spans="5:8" ht="12.75">
      <c r="E263" s="74"/>
      <c r="F263" s="74"/>
      <c r="H263" s="264"/>
    </row>
    <row r="264" spans="5:8" ht="12.75">
      <c r="E264" s="74"/>
      <c r="F264" s="74"/>
      <c r="H264" s="264"/>
    </row>
    <row r="265" spans="5:8" ht="12.75">
      <c r="E265" s="74"/>
      <c r="F265" s="74"/>
      <c r="H265" s="264"/>
    </row>
    <row r="266" spans="5:8" ht="12.75">
      <c r="E266" s="74"/>
      <c r="F266" s="74"/>
      <c r="H266" s="264"/>
    </row>
    <row r="267" spans="5:8" ht="12.75">
      <c r="E267" s="74"/>
      <c r="F267" s="74"/>
      <c r="H267" s="264"/>
    </row>
    <row r="268" spans="5:8" ht="12.75">
      <c r="E268" s="74"/>
      <c r="F268" s="74"/>
      <c r="H268" s="264"/>
    </row>
    <row r="269" spans="5:8" ht="12.75">
      <c r="E269" s="74"/>
      <c r="F269" s="74"/>
      <c r="H269" s="264"/>
    </row>
    <row r="270" spans="5:8" ht="12.75">
      <c r="E270" s="74"/>
      <c r="F270" s="74"/>
      <c r="H270" s="264"/>
    </row>
    <row r="271" spans="5:8" ht="12.75">
      <c r="E271" s="74"/>
      <c r="F271" s="74"/>
      <c r="H271" s="264"/>
    </row>
    <row r="272" spans="5:8" ht="12.75">
      <c r="E272" s="74"/>
      <c r="F272" s="74"/>
      <c r="H272" s="264"/>
    </row>
    <row r="273" spans="5:8" ht="12.75">
      <c r="E273" s="74"/>
      <c r="F273" s="74"/>
      <c r="H273" s="264"/>
    </row>
    <row r="274" spans="5:8" ht="12.75">
      <c r="E274" s="74"/>
      <c r="F274" s="74"/>
      <c r="H274" s="264"/>
    </row>
    <row r="275" spans="5:8" ht="12.75">
      <c r="E275" s="74"/>
      <c r="F275" s="74"/>
      <c r="H275" s="264"/>
    </row>
    <row r="276" spans="5:8" ht="12.75">
      <c r="E276" s="74"/>
      <c r="F276" s="74"/>
      <c r="H276" s="264"/>
    </row>
    <row r="277" spans="5:8" ht="12.75">
      <c r="E277" s="74"/>
      <c r="F277" s="74"/>
      <c r="H277" s="264"/>
    </row>
    <row r="278" spans="5:8" ht="12.75">
      <c r="E278" s="74"/>
      <c r="F278" s="74"/>
      <c r="H278" s="264"/>
    </row>
    <row r="279" spans="5:8" ht="12.75">
      <c r="E279" s="74"/>
      <c r="F279" s="74"/>
      <c r="H279" s="264"/>
    </row>
    <row r="280" spans="5:8" ht="12.75">
      <c r="E280" s="74"/>
      <c r="F280" s="74"/>
      <c r="H280" s="264"/>
    </row>
    <row r="281" spans="5:8" ht="12.75">
      <c r="E281" s="74"/>
      <c r="F281" s="74"/>
      <c r="H281" s="264"/>
    </row>
    <row r="282" spans="5:8" ht="12.75">
      <c r="E282" s="74"/>
      <c r="F282" s="74"/>
      <c r="H282" s="264"/>
    </row>
    <row r="283" spans="5:8" ht="12.75">
      <c r="E283" s="74"/>
      <c r="F283" s="74"/>
      <c r="H283" s="264"/>
    </row>
    <row r="284" spans="5:8" ht="12.75">
      <c r="E284" s="74"/>
      <c r="F284" s="74"/>
      <c r="H284" s="264"/>
    </row>
    <row r="285" spans="5:8" ht="12.75">
      <c r="E285" s="74"/>
      <c r="F285" s="74"/>
      <c r="H285" s="264"/>
    </row>
    <row r="286" spans="5:8" ht="12.75">
      <c r="E286" s="74"/>
      <c r="F286" s="74"/>
      <c r="H286" s="264"/>
    </row>
    <row r="287" spans="5:8" ht="12.75">
      <c r="E287" s="74"/>
      <c r="F287" s="74"/>
      <c r="H287" s="264"/>
    </row>
    <row r="288" spans="5:8" ht="12.75">
      <c r="E288" s="74"/>
      <c r="F288" s="74"/>
      <c r="H288" s="264"/>
    </row>
    <row r="289" spans="5:8" ht="12.75">
      <c r="E289" s="74"/>
      <c r="F289" s="74"/>
      <c r="H289" s="264"/>
    </row>
    <row r="290" spans="5:8" ht="12.75">
      <c r="E290" s="74"/>
      <c r="F290" s="74"/>
      <c r="H290" s="264"/>
    </row>
    <row r="291" spans="5:8" ht="12.75">
      <c r="E291" s="74"/>
      <c r="F291" s="74"/>
      <c r="H291" s="264"/>
    </row>
    <row r="292" spans="5:8" ht="12.75">
      <c r="E292" s="74"/>
      <c r="F292" s="74"/>
      <c r="H292" s="264"/>
    </row>
    <row r="293" spans="5:8" ht="12.75">
      <c r="E293" s="74"/>
      <c r="F293" s="74"/>
      <c r="H293" s="264"/>
    </row>
    <row r="294" spans="5:8" ht="12.75">
      <c r="E294" s="74"/>
      <c r="F294" s="74"/>
      <c r="H294" s="264"/>
    </row>
    <row r="295" spans="5:8" ht="12.75">
      <c r="E295" s="74"/>
      <c r="F295" s="74"/>
      <c r="H295" s="264"/>
    </row>
    <row r="296" spans="5:8" ht="12.75">
      <c r="E296" s="74"/>
      <c r="F296" s="74"/>
      <c r="H296" s="264"/>
    </row>
    <row r="297" spans="5:8" ht="12.75">
      <c r="E297" s="74"/>
      <c r="F297" s="74"/>
      <c r="H297" s="264"/>
    </row>
    <row r="298" spans="5:8" ht="12.75">
      <c r="E298" s="74"/>
      <c r="F298" s="74"/>
      <c r="H298" s="264"/>
    </row>
    <row r="299" spans="5:8" ht="12.75">
      <c r="E299" s="74"/>
      <c r="F299" s="74"/>
      <c r="H299" s="264"/>
    </row>
    <row r="300" spans="5:8" ht="12.75">
      <c r="E300" s="74"/>
      <c r="F300" s="74"/>
      <c r="H300" s="264"/>
    </row>
    <row r="301" spans="5:8" ht="12.75">
      <c r="E301" s="74"/>
      <c r="F301" s="74"/>
      <c r="H301" s="264"/>
    </row>
    <row r="302" spans="5:8" ht="12.75">
      <c r="E302" s="74"/>
      <c r="F302" s="74"/>
      <c r="H302" s="264"/>
    </row>
    <row r="303" spans="5:8" ht="12.75">
      <c r="E303" s="74"/>
      <c r="F303" s="74"/>
      <c r="H303" s="264"/>
    </row>
    <row r="304" spans="5:8" ht="12.75">
      <c r="E304" s="74"/>
      <c r="F304" s="74"/>
      <c r="H304" s="264"/>
    </row>
    <row r="305" spans="5:8" ht="12.75">
      <c r="E305" s="74"/>
      <c r="F305" s="74"/>
      <c r="H305" s="264"/>
    </row>
    <row r="306" spans="5:8" ht="12.75">
      <c r="E306" s="74"/>
      <c r="F306" s="74"/>
      <c r="H306" s="264"/>
    </row>
    <row r="307" spans="5:8" ht="12.75">
      <c r="E307" s="74"/>
      <c r="F307" s="74"/>
      <c r="H307" s="264"/>
    </row>
    <row r="308" spans="5:8" ht="12.75">
      <c r="E308" s="74"/>
      <c r="F308" s="74"/>
      <c r="H308" s="264"/>
    </row>
    <row r="309" spans="5:8" ht="12.75">
      <c r="E309" s="74"/>
      <c r="F309" s="74"/>
      <c r="H309" s="264"/>
    </row>
    <row r="310" spans="5:8" ht="12.75">
      <c r="E310" s="74"/>
      <c r="F310" s="74"/>
      <c r="H310" s="264"/>
    </row>
    <row r="311" spans="5:8" ht="12.75">
      <c r="E311" s="74"/>
      <c r="F311" s="74"/>
      <c r="H311" s="264"/>
    </row>
    <row r="312" spans="5:8" ht="12.75">
      <c r="E312" s="74"/>
      <c r="F312" s="74"/>
      <c r="H312" s="264"/>
    </row>
    <row r="313" spans="5:8" ht="12.75">
      <c r="E313" s="74"/>
      <c r="F313" s="74"/>
      <c r="H313" s="264"/>
    </row>
    <row r="314" spans="5:8" ht="12.75">
      <c r="E314" s="74"/>
      <c r="F314" s="74"/>
      <c r="H314" s="264"/>
    </row>
    <row r="315" spans="5:8" ht="12.75">
      <c r="E315" s="74"/>
      <c r="F315" s="74"/>
      <c r="H315" s="264"/>
    </row>
    <row r="316" spans="5:8" ht="12.75">
      <c r="E316" s="74"/>
      <c r="F316" s="74"/>
      <c r="H316" s="264"/>
    </row>
    <row r="317" spans="5:8" ht="12.75">
      <c r="E317" s="74"/>
      <c r="F317" s="74"/>
      <c r="H317" s="264"/>
    </row>
    <row r="318" spans="5:8" ht="12.75">
      <c r="E318" s="74"/>
      <c r="F318" s="74"/>
      <c r="H318" s="264"/>
    </row>
    <row r="319" spans="5:8" ht="12.75">
      <c r="E319" s="74"/>
      <c r="F319" s="74"/>
      <c r="H319" s="264"/>
    </row>
    <row r="320" spans="5:8" ht="12.75">
      <c r="E320" s="74"/>
      <c r="F320" s="74"/>
      <c r="H320" s="264"/>
    </row>
    <row r="321" spans="5:8" ht="12.75">
      <c r="E321" s="74"/>
      <c r="F321" s="74"/>
      <c r="H321" s="264"/>
    </row>
    <row r="322" spans="5:8" ht="12.75">
      <c r="E322" s="74"/>
      <c r="F322" s="74"/>
      <c r="H322" s="264"/>
    </row>
    <row r="323" spans="5:8" ht="12.75">
      <c r="E323" s="74"/>
      <c r="F323" s="74"/>
      <c r="H323" s="264"/>
    </row>
    <row r="324" spans="5:8" ht="12.75">
      <c r="E324" s="74"/>
      <c r="F324" s="74"/>
      <c r="H324" s="264"/>
    </row>
    <row r="325" spans="5:8" ht="12.75">
      <c r="E325" s="74"/>
      <c r="F325" s="74"/>
      <c r="H325" s="264"/>
    </row>
    <row r="326" spans="5:8" ht="12.75">
      <c r="E326" s="74"/>
      <c r="F326" s="74"/>
      <c r="H326" s="264"/>
    </row>
    <row r="327" spans="5:8" ht="12.75">
      <c r="E327" s="74"/>
      <c r="F327" s="74"/>
      <c r="H327" s="264"/>
    </row>
    <row r="328" spans="5:8" ht="12.75">
      <c r="E328" s="74"/>
      <c r="F328" s="74"/>
      <c r="H328" s="264"/>
    </row>
    <row r="329" spans="5:8" ht="12.75">
      <c r="E329" s="74"/>
      <c r="F329" s="74"/>
      <c r="H329" s="264"/>
    </row>
    <row r="330" spans="5:8" ht="12.75">
      <c r="E330" s="74"/>
      <c r="F330" s="74"/>
      <c r="H330" s="264"/>
    </row>
    <row r="331" spans="5:8" ht="12.75">
      <c r="E331" s="74"/>
      <c r="F331" s="74"/>
      <c r="H331" s="264"/>
    </row>
    <row r="332" spans="5:8" ht="12.75">
      <c r="E332" s="74"/>
      <c r="F332" s="74"/>
      <c r="H332" s="264"/>
    </row>
    <row r="333" spans="5:8" ht="12.75">
      <c r="E333" s="74"/>
      <c r="F333" s="74"/>
      <c r="H333" s="264"/>
    </row>
    <row r="334" spans="5:8" ht="12.75">
      <c r="E334" s="74"/>
      <c r="F334" s="74"/>
      <c r="H334" s="264"/>
    </row>
    <row r="335" spans="5:8" ht="12.75">
      <c r="E335" s="74"/>
      <c r="F335" s="74"/>
      <c r="H335" s="264"/>
    </row>
    <row r="336" spans="5:8" ht="12.75">
      <c r="E336" s="74"/>
      <c r="F336" s="74"/>
      <c r="H336" s="264"/>
    </row>
    <row r="337" spans="5:8" ht="12.75">
      <c r="E337" s="74"/>
      <c r="F337" s="74"/>
      <c r="H337" s="264"/>
    </row>
    <row r="338" spans="5:8" ht="12.75">
      <c r="E338" s="74"/>
      <c r="F338" s="74"/>
      <c r="H338" s="264"/>
    </row>
    <row r="339" spans="5:8" ht="12.75">
      <c r="E339" s="74"/>
      <c r="F339" s="74"/>
      <c r="H339" s="264"/>
    </row>
    <row r="340" spans="5:8" ht="12.75">
      <c r="E340" s="74"/>
      <c r="F340" s="74"/>
      <c r="H340" s="264"/>
    </row>
    <row r="341" spans="5:8" ht="12.75">
      <c r="E341" s="74"/>
      <c r="F341" s="74"/>
      <c r="H341" s="264"/>
    </row>
    <row r="342" spans="5:8" ht="12.75">
      <c r="E342" s="74"/>
      <c r="F342" s="74"/>
      <c r="H342" s="264"/>
    </row>
    <row r="343" spans="5:8" ht="12.75">
      <c r="E343" s="74"/>
      <c r="F343" s="74"/>
      <c r="H343" s="264"/>
    </row>
    <row r="344" spans="5:8" ht="12.75">
      <c r="E344" s="74"/>
      <c r="F344" s="74"/>
      <c r="H344" s="264"/>
    </row>
    <row r="345" spans="5:8" ht="12.75">
      <c r="E345" s="74"/>
      <c r="F345" s="74"/>
      <c r="H345" s="264"/>
    </row>
    <row r="346" spans="5:8" ht="12.75">
      <c r="E346" s="74"/>
      <c r="F346" s="74"/>
      <c r="H346" s="264"/>
    </row>
    <row r="347" spans="5:8" ht="12.75">
      <c r="E347" s="74"/>
      <c r="F347" s="74"/>
      <c r="H347" s="264"/>
    </row>
    <row r="348" spans="5:8" ht="12.75">
      <c r="E348" s="74"/>
      <c r="F348" s="74"/>
      <c r="H348" s="264"/>
    </row>
    <row r="349" spans="5:8" ht="12.75">
      <c r="E349" s="74"/>
      <c r="F349" s="74"/>
      <c r="H349" s="264"/>
    </row>
    <row r="350" spans="5:8" ht="12.75">
      <c r="E350" s="74"/>
      <c r="F350" s="74"/>
      <c r="H350" s="264"/>
    </row>
    <row r="351" spans="5:8" ht="12.75">
      <c r="E351" s="74"/>
      <c r="F351" s="74"/>
      <c r="H351" s="264"/>
    </row>
    <row r="352" spans="5:8" ht="12.75">
      <c r="E352" s="74"/>
      <c r="F352" s="74"/>
      <c r="H352" s="264"/>
    </row>
    <row r="353" spans="5:8" ht="12.75">
      <c r="E353" s="74"/>
      <c r="F353" s="74"/>
      <c r="H353" s="264"/>
    </row>
    <row r="354" spans="5:8" ht="12.75">
      <c r="E354" s="74"/>
      <c r="F354" s="74"/>
      <c r="H354" s="264"/>
    </row>
    <row r="355" spans="5:8" ht="12.75">
      <c r="E355" s="74"/>
      <c r="F355" s="74"/>
      <c r="H355" s="264"/>
    </row>
    <row r="356" spans="5:8" ht="12.75">
      <c r="E356" s="74"/>
      <c r="F356" s="74"/>
      <c r="H356" s="264"/>
    </row>
    <row r="357" spans="5:8" ht="12.75">
      <c r="E357" s="74"/>
      <c r="F357" s="74"/>
      <c r="H357" s="264"/>
    </row>
    <row r="358" spans="5:8" ht="12.75">
      <c r="E358" s="74"/>
      <c r="F358" s="74"/>
      <c r="H358" s="264"/>
    </row>
    <row r="359" spans="5:8" ht="12.75">
      <c r="E359" s="74"/>
      <c r="F359" s="74"/>
      <c r="H359" s="264"/>
    </row>
    <row r="360" spans="5:8" ht="12.75">
      <c r="E360" s="74"/>
      <c r="F360" s="74"/>
      <c r="H360" s="264"/>
    </row>
    <row r="361" spans="5:8" ht="12.75">
      <c r="E361" s="74"/>
      <c r="F361" s="74"/>
      <c r="H361" s="264"/>
    </row>
    <row r="362" spans="5:8" ht="12.75">
      <c r="E362" s="74"/>
      <c r="F362" s="74"/>
      <c r="H362" s="264"/>
    </row>
    <row r="363" spans="5:8" ht="12.75">
      <c r="E363" s="74"/>
      <c r="F363" s="74"/>
      <c r="H363" s="264"/>
    </row>
    <row r="364" spans="5:8" ht="12.75">
      <c r="E364" s="74"/>
      <c r="F364" s="74"/>
      <c r="H364" s="264"/>
    </row>
    <row r="365" spans="5:8" ht="12.75">
      <c r="E365" s="74"/>
      <c r="F365" s="74"/>
      <c r="H365" s="264"/>
    </row>
    <row r="366" spans="5:8" ht="12.75">
      <c r="E366" s="74"/>
      <c r="F366" s="74"/>
      <c r="H366" s="264"/>
    </row>
    <row r="367" spans="5:8" ht="12.75">
      <c r="E367" s="74"/>
      <c r="F367" s="74"/>
      <c r="H367" s="264"/>
    </row>
    <row r="368" spans="5:8" ht="12.75">
      <c r="E368" s="74"/>
      <c r="F368" s="74"/>
      <c r="H368" s="264"/>
    </row>
    <row r="369" spans="5:8" ht="12.75">
      <c r="E369" s="74"/>
      <c r="F369" s="74"/>
      <c r="H369" s="264"/>
    </row>
    <row r="370" spans="5:8" ht="12.75">
      <c r="E370" s="74"/>
      <c r="F370" s="74"/>
      <c r="H370" s="264"/>
    </row>
    <row r="371" spans="5:8" ht="12.75">
      <c r="E371" s="74"/>
      <c r="F371" s="74"/>
      <c r="H371" s="264"/>
    </row>
    <row r="372" spans="5:8" ht="12.75">
      <c r="E372" s="74"/>
      <c r="F372" s="74"/>
      <c r="H372" s="264"/>
    </row>
    <row r="373" spans="5:8" ht="12.75">
      <c r="E373" s="74"/>
      <c r="F373" s="74"/>
      <c r="H373" s="264"/>
    </row>
    <row r="374" spans="5:8" ht="12.75">
      <c r="E374" s="74"/>
      <c r="F374" s="74"/>
      <c r="H374" s="264"/>
    </row>
    <row r="375" spans="5:8" ht="12.75">
      <c r="E375" s="74"/>
      <c r="F375" s="74"/>
      <c r="H375" s="264"/>
    </row>
    <row r="376" spans="5:8" ht="12.75">
      <c r="E376" s="74"/>
      <c r="F376" s="74"/>
      <c r="H376" s="264"/>
    </row>
    <row r="377" spans="5:8" ht="12.75">
      <c r="E377" s="74"/>
      <c r="F377" s="74"/>
      <c r="H377" s="264"/>
    </row>
    <row r="378" spans="5:8" ht="12.75">
      <c r="E378" s="74"/>
      <c r="F378" s="74"/>
      <c r="H378" s="264"/>
    </row>
    <row r="379" spans="5:8" ht="12.75">
      <c r="E379" s="74"/>
      <c r="F379" s="74"/>
      <c r="H379" s="264"/>
    </row>
    <row r="380" spans="5:8" ht="12.75">
      <c r="E380" s="74"/>
      <c r="F380" s="74"/>
      <c r="H380" s="264"/>
    </row>
    <row r="381" spans="5:8" ht="12.75">
      <c r="E381" s="74"/>
      <c r="F381" s="74"/>
      <c r="H381" s="264"/>
    </row>
    <row r="382" spans="5:8" ht="12.75">
      <c r="E382" s="74"/>
      <c r="F382" s="74"/>
      <c r="H382" s="264"/>
    </row>
    <row r="383" spans="5:8" ht="12.75">
      <c r="E383" s="74"/>
      <c r="F383" s="74"/>
      <c r="H383" s="264"/>
    </row>
    <row r="384" spans="5:8" ht="12.75">
      <c r="E384" s="74"/>
      <c r="F384" s="74"/>
      <c r="H384" s="264"/>
    </row>
    <row r="385" spans="5:8" ht="12.75">
      <c r="E385" s="74"/>
      <c r="F385" s="74"/>
      <c r="H385" s="264"/>
    </row>
    <row r="386" spans="5:8" ht="12.75">
      <c r="E386" s="74"/>
      <c r="F386" s="74"/>
      <c r="H386" s="264"/>
    </row>
    <row r="387" spans="5:8" ht="12.75">
      <c r="E387" s="74"/>
      <c r="F387" s="74"/>
      <c r="H387" s="264"/>
    </row>
    <row r="388" spans="5:8" ht="12.75">
      <c r="E388" s="74"/>
      <c r="F388" s="74"/>
      <c r="H388" s="264"/>
    </row>
    <row r="389" spans="5:8" ht="12.75">
      <c r="E389" s="74"/>
      <c r="F389" s="74"/>
      <c r="H389" s="264"/>
    </row>
    <row r="390" spans="5:8" ht="12.75">
      <c r="E390" s="74"/>
      <c r="F390" s="74"/>
      <c r="H390" s="264"/>
    </row>
    <row r="391" spans="5:8" ht="12.75">
      <c r="E391" s="74"/>
      <c r="F391" s="74"/>
      <c r="H391" s="264"/>
    </row>
    <row r="392" spans="5:8" ht="12.75">
      <c r="E392" s="74"/>
      <c r="F392" s="74"/>
      <c r="H392" s="264"/>
    </row>
    <row r="393" spans="5:8" ht="12.75">
      <c r="E393" s="74"/>
      <c r="F393" s="74"/>
      <c r="H393" s="264"/>
    </row>
    <row r="394" spans="5:8" ht="12.75">
      <c r="E394" s="74"/>
      <c r="F394" s="74"/>
      <c r="H394" s="264"/>
    </row>
    <row r="395" spans="5:8" ht="12.75">
      <c r="E395" s="74"/>
      <c r="F395" s="74"/>
      <c r="H395" s="264"/>
    </row>
    <row r="396" spans="5:8" ht="12.75">
      <c r="E396" s="74"/>
      <c r="F396" s="74"/>
      <c r="H396" s="264"/>
    </row>
    <row r="397" spans="5:8" ht="12.75">
      <c r="E397" s="74"/>
      <c r="F397" s="74"/>
      <c r="H397" s="264"/>
    </row>
    <row r="398" spans="5:8" ht="12.75">
      <c r="E398" s="74"/>
      <c r="F398" s="74"/>
      <c r="H398" s="264"/>
    </row>
    <row r="399" spans="5:8" ht="12.75">
      <c r="E399" s="74"/>
      <c r="F399" s="74"/>
      <c r="H399" s="264"/>
    </row>
    <row r="400" spans="5:8" ht="12.75">
      <c r="E400" s="74"/>
      <c r="F400" s="74"/>
      <c r="H400" s="264"/>
    </row>
    <row r="401" spans="5:8" ht="12.75">
      <c r="E401" s="74"/>
      <c r="F401" s="74"/>
      <c r="H401" s="264"/>
    </row>
    <row r="402" spans="5:8" ht="12.75">
      <c r="E402" s="74"/>
      <c r="F402" s="74"/>
      <c r="H402" s="264"/>
    </row>
    <row r="403" spans="5:8" ht="12.75">
      <c r="E403" s="74"/>
      <c r="F403" s="74"/>
      <c r="H403" s="264"/>
    </row>
    <row r="404" spans="5:8" ht="12.75">
      <c r="E404" s="74"/>
      <c r="F404" s="74"/>
      <c r="H404" s="264"/>
    </row>
    <row r="405" spans="5:8" ht="12.75">
      <c r="E405" s="74"/>
      <c r="F405" s="74"/>
      <c r="H405" s="264"/>
    </row>
    <row r="406" spans="5:8" ht="12.75">
      <c r="E406" s="74"/>
      <c r="F406" s="74"/>
      <c r="H406" s="264"/>
    </row>
    <row r="407" spans="5:8" ht="12.75">
      <c r="E407" s="74"/>
      <c r="F407" s="74"/>
      <c r="H407" s="264"/>
    </row>
    <row r="408" spans="5:8" ht="12.75">
      <c r="E408" s="74"/>
      <c r="F408" s="74"/>
      <c r="H408" s="264"/>
    </row>
    <row r="409" spans="5:8" ht="12.75">
      <c r="E409" s="74"/>
      <c r="F409" s="74"/>
      <c r="H409" s="264"/>
    </row>
    <row r="410" spans="5:8" ht="12.75">
      <c r="E410" s="74"/>
      <c r="F410" s="74"/>
      <c r="H410" s="264"/>
    </row>
    <row r="411" spans="5:8" ht="12.75">
      <c r="E411" s="74"/>
      <c r="F411" s="74"/>
      <c r="H411" s="264"/>
    </row>
    <row r="412" spans="5:8" ht="12.75">
      <c r="E412" s="74"/>
      <c r="F412" s="74"/>
      <c r="H412" s="264"/>
    </row>
    <row r="413" spans="5:8" ht="12.75">
      <c r="E413" s="74"/>
      <c r="F413" s="74"/>
      <c r="H413" s="264"/>
    </row>
    <row r="414" spans="5:8" ht="12.75">
      <c r="E414" s="74"/>
      <c r="F414" s="74"/>
      <c r="H414" s="264"/>
    </row>
    <row r="415" spans="5:8" ht="12.75">
      <c r="E415" s="74"/>
      <c r="F415" s="74"/>
      <c r="H415" s="264"/>
    </row>
    <row r="416" spans="5:8" ht="12.75">
      <c r="E416" s="74"/>
      <c r="F416" s="74"/>
      <c r="H416" s="264"/>
    </row>
    <row r="417" spans="5:8" ht="12.75">
      <c r="E417" s="74"/>
      <c r="F417" s="74"/>
      <c r="H417" s="264"/>
    </row>
    <row r="418" spans="5:8" ht="12.75">
      <c r="E418" s="74"/>
      <c r="F418" s="74"/>
      <c r="H418" s="264"/>
    </row>
    <row r="419" spans="5:8" ht="12.75">
      <c r="E419" s="74"/>
      <c r="F419" s="74"/>
      <c r="H419" s="264"/>
    </row>
    <row r="420" spans="5:8" ht="12.75">
      <c r="E420" s="74"/>
      <c r="F420" s="74"/>
      <c r="H420" s="264"/>
    </row>
    <row r="421" spans="5:8" ht="12.75">
      <c r="E421" s="74"/>
      <c r="F421" s="74"/>
      <c r="H421" s="264"/>
    </row>
    <row r="422" spans="5:8" ht="12.75">
      <c r="E422" s="74"/>
      <c r="F422" s="74"/>
      <c r="H422" s="264"/>
    </row>
    <row r="423" spans="5:8" ht="12.75">
      <c r="E423" s="74"/>
      <c r="F423" s="74"/>
      <c r="H423" s="264"/>
    </row>
    <row r="424" spans="5:8" ht="12.75">
      <c r="E424" s="74"/>
      <c r="F424" s="74"/>
      <c r="H424" s="264"/>
    </row>
    <row r="425" spans="5:8" ht="12.75">
      <c r="E425" s="74"/>
      <c r="F425" s="74"/>
      <c r="H425" s="264"/>
    </row>
    <row r="426" spans="5:8" ht="12.75">
      <c r="E426" s="74"/>
      <c r="F426" s="74"/>
      <c r="H426" s="264"/>
    </row>
    <row r="427" spans="5:8" ht="12.75">
      <c r="E427" s="74"/>
      <c r="F427" s="74"/>
      <c r="H427" s="264"/>
    </row>
    <row r="428" spans="5:8" ht="12.75">
      <c r="E428" s="74"/>
      <c r="F428" s="74"/>
      <c r="H428" s="264"/>
    </row>
    <row r="429" spans="5:8" ht="12.75">
      <c r="E429" s="74"/>
      <c r="F429" s="74"/>
      <c r="H429" s="264"/>
    </row>
    <row r="430" spans="5:8" ht="12.75">
      <c r="E430" s="74"/>
      <c r="F430" s="74"/>
      <c r="H430" s="264"/>
    </row>
    <row r="431" spans="5:8" ht="12.75">
      <c r="E431" s="74"/>
      <c r="F431" s="74"/>
      <c r="H431" s="264"/>
    </row>
    <row r="432" spans="5:8" ht="12.75">
      <c r="E432" s="74"/>
      <c r="F432" s="74"/>
      <c r="H432" s="264"/>
    </row>
    <row r="433" spans="5:8" ht="12.75">
      <c r="E433" s="74"/>
      <c r="F433" s="74"/>
      <c r="H433" s="264"/>
    </row>
    <row r="434" spans="5:8" ht="12.75">
      <c r="E434" s="74"/>
      <c r="F434" s="74"/>
      <c r="H434" s="264"/>
    </row>
    <row r="435" spans="5:8" ht="12.75">
      <c r="E435" s="74"/>
      <c r="F435" s="74"/>
      <c r="H435" s="264"/>
    </row>
    <row r="436" spans="5:8" ht="12.75">
      <c r="E436" s="74"/>
      <c r="F436" s="74"/>
      <c r="H436" s="264"/>
    </row>
    <row r="437" spans="5:8" ht="12.75">
      <c r="E437" s="74"/>
      <c r="F437" s="74"/>
      <c r="H437" s="264"/>
    </row>
    <row r="438" spans="5:8" ht="12.75">
      <c r="E438" s="74"/>
      <c r="F438" s="74"/>
      <c r="H438" s="264"/>
    </row>
    <row r="439" spans="5:8" ht="12.75">
      <c r="E439" s="74"/>
      <c r="F439" s="74"/>
      <c r="H439" s="264"/>
    </row>
    <row r="440" spans="5:8" ht="12.75">
      <c r="E440" s="74"/>
      <c r="F440" s="74"/>
      <c r="H440" s="264"/>
    </row>
    <row r="441" spans="5:8" ht="12.75">
      <c r="E441" s="74"/>
      <c r="F441" s="74"/>
      <c r="H441" s="264"/>
    </row>
    <row r="442" spans="5:8" ht="12.75">
      <c r="E442" s="74"/>
      <c r="F442" s="74"/>
      <c r="H442" s="264"/>
    </row>
    <row r="443" spans="5:8" ht="12.75">
      <c r="E443" s="74"/>
      <c r="F443" s="74"/>
      <c r="H443" s="264"/>
    </row>
    <row r="444" spans="5:8" ht="12.75">
      <c r="E444" s="74"/>
      <c r="F444" s="74"/>
      <c r="H444" s="264"/>
    </row>
    <row r="445" spans="5:8" ht="12.75">
      <c r="E445" s="74"/>
      <c r="F445" s="74"/>
      <c r="H445" s="264"/>
    </row>
    <row r="446" spans="5:8" ht="12.75">
      <c r="E446" s="74"/>
      <c r="F446" s="74"/>
      <c r="H446" s="264"/>
    </row>
    <row r="447" spans="5:8" ht="12.75">
      <c r="E447" s="74"/>
      <c r="F447" s="74"/>
      <c r="H447" s="264"/>
    </row>
    <row r="448" spans="5:8" ht="12.75">
      <c r="E448" s="74"/>
      <c r="F448" s="74"/>
      <c r="H448" s="264"/>
    </row>
    <row r="449" spans="5:8" ht="12.75">
      <c r="E449" s="74"/>
      <c r="F449" s="74"/>
      <c r="H449" s="264"/>
    </row>
    <row r="450" spans="5:8" ht="12.75">
      <c r="E450" s="74"/>
      <c r="F450" s="74"/>
      <c r="H450" s="264"/>
    </row>
    <row r="451" spans="5:8" ht="12.75">
      <c r="E451" s="74"/>
      <c r="F451" s="74"/>
      <c r="H451" s="264"/>
    </row>
    <row r="452" spans="5:8" ht="12.75">
      <c r="E452" s="74"/>
      <c r="F452" s="74"/>
      <c r="H452" s="264"/>
    </row>
    <row r="453" spans="5:8" ht="12.75">
      <c r="E453" s="74"/>
      <c r="F453" s="74"/>
      <c r="H453" s="264"/>
    </row>
    <row r="454" spans="5:8" ht="12.75">
      <c r="E454" s="74"/>
      <c r="F454" s="74"/>
      <c r="H454" s="264"/>
    </row>
    <row r="455" spans="5:8" ht="12.75">
      <c r="E455" s="74"/>
      <c r="F455" s="74"/>
      <c r="H455" s="264"/>
    </row>
    <row r="456" spans="5:8" ht="12.75">
      <c r="E456" s="74"/>
      <c r="F456" s="74"/>
      <c r="H456" s="264"/>
    </row>
    <row r="457" spans="5:8" ht="12.75">
      <c r="E457" s="74"/>
      <c r="F457" s="74"/>
      <c r="H457" s="264"/>
    </row>
    <row r="458" spans="5:8" ht="12.75">
      <c r="E458" s="74"/>
      <c r="F458" s="74"/>
      <c r="H458" s="264"/>
    </row>
    <row r="459" spans="5:8" ht="12.75">
      <c r="E459" s="74"/>
      <c r="F459" s="74"/>
      <c r="H459" s="264"/>
    </row>
    <row r="460" spans="5:8" ht="12.75">
      <c r="E460" s="74"/>
      <c r="F460" s="74"/>
      <c r="H460" s="264"/>
    </row>
    <row r="461" spans="5:8" ht="12.75">
      <c r="E461" s="74"/>
      <c r="F461" s="74"/>
      <c r="H461" s="264"/>
    </row>
    <row r="462" spans="5:8" ht="12.75">
      <c r="E462" s="74"/>
      <c r="F462" s="74"/>
      <c r="H462" s="264"/>
    </row>
    <row r="463" spans="5:8" ht="12.75">
      <c r="E463" s="74"/>
      <c r="F463" s="74"/>
      <c r="H463" s="264"/>
    </row>
    <row r="464" spans="5:8" ht="12.75">
      <c r="E464" s="74"/>
      <c r="F464" s="74"/>
      <c r="H464" s="264"/>
    </row>
    <row r="465" spans="5:8" ht="12.75">
      <c r="E465" s="74"/>
      <c r="F465" s="74"/>
      <c r="H465" s="264"/>
    </row>
    <row r="466" spans="5:8" ht="12.75">
      <c r="E466" s="74"/>
      <c r="F466" s="74"/>
      <c r="H466" s="264"/>
    </row>
    <row r="467" spans="5:8" ht="12.75">
      <c r="E467" s="74"/>
      <c r="F467" s="74"/>
      <c r="H467" s="264"/>
    </row>
    <row r="468" spans="5:8" ht="12.75">
      <c r="E468" s="74"/>
      <c r="F468" s="74"/>
      <c r="H468" s="264"/>
    </row>
    <row r="469" spans="5:8" ht="12.75">
      <c r="E469" s="74"/>
      <c r="F469" s="74"/>
      <c r="H469" s="264"/>
    </row>
    <row r="470" spans="5:8" ht="12.75">
      <c r="E470" s="74"/>
      <c r="F470" s="74"/>
      <c r="H470" s="264"/>
    </row>
    <row r="471" spans="5:8" ht="12.75">
      <c r="E471" s="74"/>
      <c r="F471" s="74"/>
      <c r="H471" s="264"/>
    </row>
    <row r="472" ht="12.75">
      <c r="H472" s="264"/>
    </row>
    <row r="473" ht="12.75">
      <c r="H473" s="264"/>
    </row>
    <row r="474" ht="12.75">
      <c r="H474" s="264"/>
    </row>
    <row r="475" ht="12.75">
      <c r="H475" s="264"/>
    </row>
    <row r="476" ht="12.75">
      <c r="H476" s="264"/>
    </row>
    <row r="477" ht="12.75">
      <c r="H477" s="264"/>
    </row>
    <row r="478" ht="12.75">
      <c r="H478" s="264"/>
    </row>
    <row r="479" ht="12.75">
      <c r="H479" s="264"/>
    </row>
    <row r="480" ht="12.75">
      <c r="H480" s="264"/>
    </row>
    <row r="481" ht="12.75">
      <c r="H481" s="264"/>
    </row>
    <row r="482" ht="12.75">
      <c r="H482" s="264"/>
    </row>
    <row r="483" ht="12.75">
      <c r="H483" s="264"/>
    </row>
    <row r="484" ht="12.75">
      <c r="H484" s="264"/>
    </row>
    <row r="485" ht="12.75">
      <c r="H485" s="264"/>
    </row>
    <row r="486" ht="12.75">
      <c r="H486" s="264"/>
    </row>
    <row r="487" ht="12.75">
      <c r="H487" s="264"/>
    </row>
    <row r="488" ht="12.75">
      <c r="H488" s="264"/>
    </row>
    <row r="489" ht="12.75">
      <c r="H489" s="264"/>
    </row>
    <row r="490" ht="12.75">
      <c r="H490" s="264"/>
    </row>
    <row r="491" ht="12.75">
      <c r="H491" s="264"/>
    </row>
    <row r="492" ht="12.75">
      <c r="H492" s="264"/>
    </row>
    <row r="493" ht="12.75">
      <c r="H493" s="264"/>
    </row>
    <row r="494" ht="12.75">
      <c r="H494" s="264"/>
    </row>
    <row r="495" ht="12.75">
      <c r="H495" s="264"/>
    </row>
    <row r="496" ht="12.75">
      <c r="H496" s="264"/>
    </row>
    <row r="497" ht="12.75">
      <c r="H497" s="264"/>
    </row>
    <row r="498" ht="12.75">
      <c r="H498" s="264"/>
    </row>
    <row r="499" ht="12.75">
      <c r="H499" s="264"/>
    </row>
    <row r="500" ht="12.75">
      <c r="H500" s="264"/>
    </row>
    <row r="501" ht="12.75">
      <c r="H501" s="264"/>
    </row>
  </sheetData>
  <sheetProtection/>
  <mergeCells count="6">
    <mergeCell ref="A136:I136"/>
    <mergeCell ref="A131:I131"/>
    <mergeCell ref="A132:I132"/>
    <mergeCell ref="A133:I133"/>
    <mergeCell ref="A134:I134"/>
    <mergeCell ref="A135:I135"/>
  </mergeCells>
  <printOptions/>
  <pageMargins left="1.13" right="0.59" top="0.92" bottom="1" header="0.5" footer="0.5"/>
  <pageSetup fitToHeight="2" horizontalDpi="600" verticalDpi="600" orientation="portrait" scale="70" r:id="rId1"/>
  <headerFooter alignWithMargins="0">
    <oddHeader>&amp;C&amp;"Arial,Bold"&amp;14Total Project Budget
PFA after Bid Adjustments</oddHeader>
    <oddFooter>&amp;R&amp;P of &amp;N</oddFooter>
  </headerFooter>
  <rowBreaks count="2" manualBreakCount="2">
    <brk id="59" max="8" man="1"/>
    <brk id="111" max="8" man="1"/>
  </rowBreaks>
</worksheet>
</file>

<file path=xl/worksheets/sheet3.xml><?xml version="1.0" encoding="utf-8"?>
<worksheet xmlns="http://schemas.openxmlformats.org/spreadsheetml/2006/main" xmlns:r="http://schemas.openxmlformats.org/officeDocument/2006/relationships">
  <sheetPr>
    <pageSetUpPr fitToPage="1"/>
  </sheetPr>
  <dimension ref="A1:H465"/>
  <sheetViews>
    <sheetView zoomScale="85" zoomScaleNormal="85" zoomScalePageLayoutView="0" workbookViewId="0" topLeftCell="A57">
      <selection activeCell="A111" sqref="A111:H111"/>
    </sheetView>
  </sheetViews>
  <sheetFormatPr defaultColWidth="9.140625" defaultRowHeight="12.75"/>
  <cols>
    <col min="1" max="1" width="46.00390625" style="201" customWidth="1"/>
    <col min="2" max="2" width="14.57421875" style="201" hidden="1" customWidth="1"/>
    <col min="3" max="3" width="14.57421875" style="201" customWidth="1"/>
    <col min="4" max="4" width="14.57421875" style="201" hidden="1" customWidth="1"/>
    <col min="5" max="5" width="15.8515625" style="203" hidden="1" customWidth="1"/>
    <col min="6" max="6" width="15.8515625" style="203" customWidth="1"/>
    <col min="7" max="7" width="14.57421875" style="73" hidden="1" customWidth="1"/>
    <col min="8" max="8" width="14.57421875" style="201" customWidth="1"/>
  </cols>
  <sheetData>
    <row r="1" spans="1:8" ht="36" customHeight="1" thickBot="1">
      <c r="A1" s="1" t="str">
        <f>'PFA vs. Bid Data'!A1</f>
        <v>Insert School Name Here</v>
      </c>
      <c r="B1" s="1"/>
      <c r="C1" s="1"/>
      <c r="D1" s="1"/>
      <c r="E1" s="2"/>
      <c r="F1" s="2"/>
      <c r="G1" s="3"/>
      <c r="H1" s="3">
        <f>'PFA vs. Bid Data'!M1</f>
        <v>42563</v>
      </c>
    </row>
    <row r="2" spans="1:8" ht="51.75" thickBot="1">
      <c r="A2" s="130" t="s">
        <v>0</v>
      </c>
      <c r="B2" s="131" t="s">
        <v>170</v>
      </c>
      <c r="C2" s="131" t="s">
        <v>170</v>
      </c>
      <c r="D2" s="131" t="s">
        <v>1</v>
      </c>
      <c r="E2" s="131" t="s">
        <v>2</v>
      </c>
      <c r="F2" s="131" t="s">
        <v>2</v>
      </c>
      <c r="G2" s="132" t="s">
        <v>3</v>
      </c>
      <c r="H2" s="134" t="s">
        <v>3</v>
      </c>
    </row>
    <row r="3" spans="1:8" ht="12.75">
      <c r="A3" s="124" t="s">
        <v>4</v>
      </c>
      <c r="B3" s="163"/>
      <c r="C3" s="163"/>
      <c r="D3" s="127"/>
      <c r="E3" s="128"/>
      <c r="F3" s="128"/>
      <c r="G3" s="182"/>
      <c r="H3" s="129"/>
    </row>
    <row r="4" spans="1:8" ht="12.75">
      <c r="A4" s="56" t="s">
        <v>5</v>
      </c>
      <c r="B4" s="10">
        <f>'PFA vs. Bid Data'!G4</f>
        <v>0</v>
      </c>
      <c r="C4" s="10" t="str">
        <f>IF(B4=0," ",B4)</f>
        <v> </v>
      </c>
      <c r="D4" s="9" t="s">
        <v>6</v>
      </c>
      <c r="E4" s="10" t="e">
        <f>'PFA vs. Bid Data'!#REF!</f>
        <v>#REF!</v>
      </c>
      <c r="F4" s="10" t="e">
        <f>IF(E4=0," ",E4)</f>
        <v>#REF!</v>
      </c>
      <c r="G4" s="82">
        <f>'PFA vs. Bid Data'!I4</f>
        <v>0</v>
      </c>
      <c r="H4" s="11" t="str">
        <f>IF(G4=0," ",G4)</f>
        <v> </v>
      </c>
    </row>
    <row r="5" spans="1:8" ht="12.75">
      <c r="A5" s="33" t="s">
        <v>7</v>
      </c>
      <c r="B5" s="10">
        <f>'PFA vs. Bid Data'!G5</f>
        <v>0</v>
      </c>
      <c r="C5" s="10" t="str">
        <f>IF(B5=0," ",B5)</f>
        <v> </v>
      </c>
      <c r="D5" s="12" t="s">
        <v>8</v>
      </c>
      <c r="E5" s="10" t="e">
        <f>'PFA vs. Bid Data'!#REF!</f>
        <v>#REF!</v>
      </c>
      <c r="F5" s="10" t="e">
        <f>IF(E5=0," ",E5)</f>
        <v>#REF!</v>
      </c>
      <c r="G5" s="82">
        <f>'PFA vs. Bid Data'!I5</f>
        <v>0</v>
      </c>
      <c r="H5" s="11" t="str">
        <f>IF(G5=0," ",G5)</f>
        <v> </v>
      </c>
    </row>
    <row r="6" spans="1:8" ht="12.75">
      <c r="A6" s="33" t="s">
        <v>9</v>
      </c>
      <c r="B6" s="10">
        <f>'PFA vs. Bid Data'!G6</f>
        <v>0</v>
      </c>
      <c r="C6" s="10" t="str">
        <f>IF(B6=0," ",B6)</f>
        <v> </v>
      </c>
      <c r="D6" s="12" t="s">
        <v>10</v>
      </c>
      <c r="E6" s="10" t="e">
        <f>'PFA vs. Bid Data'!#REF!</f>
        <v>#REF!</v>
      </c>
      <c r="F6" s="10" t="e">
        <f>IF(E6=0," ",E6)</f>
        <v>#REF!</v>
      </c>
      <c r="G6" s="82">
        <f>'PFA vs. Bid Data'!I6</f>
        <v>0</v>
      </c>
      <c r="H6" s="11" t="str">
        <f>IF(G6=0," ",G6)</f>
        <v> </v>
      </c>
    </row>
    <row r="7" spans="1:8" ht="12.75">
      <c r="A7" s="33" t="s">
        <v>11</v>
      </c>
      <c r="B7" s="10">
        <f>'PFA vs. Bid Data'!G7</f>
        <v>0</v>
      </c>
      <c r="C7" s="10" t="str">
        <f>IF(B7=0," ",B7)</f>
        <v> </v>
      </c>
      <c r="D7" s="12" t="s">
        <v>12</v>
      </c>
      <c r="E7" s="10" t="e">
        <f>'PFA vs. Bid Data'!#REF!</f>
        <v>#REF!</v>
      </c>
      <c r="F7" s="10" t="e">
        <f>IF(E7=0," ",E7)</f>
        <v>#REF!</v>
      </c>
      <c r="G7" s="82">
        <f>'PFA vs. Bid Data'!I7</f>
        <v>0</v>
      </c>
      <c r="H7" s="11" t="str">
        <f>IF(G7=0," ",G7)</f>
        <v> </v>
      </c>
    </row>
    <row r="8" spans="1:8" ht="15.75">
      <c r="A8" s="13" t="s">
        <v>13</v>
      </c>
      <c r="B8" s="14">
        <f>SUM(B4:B7)</f>
        <v>0</v>
      </c>
      <c r="C8" s="14">
        <f>SUM(C4:C7)</f>
        <v>0</v>
      </c>
      <c r="D8" s="5"/>
      <c r="E8" s="14" t="e">
        <f>SUM(E4:E7)</f>
        <v>#REF!</v>
      </c>
      <c r="F8" s="14" t="e">
        <f>SUM(F4:F7)</f>
        <v>#REF!</v>
      </c>
      <c r="G8" s="183">
        <f>SUM(G4:G7)</f>
        <v>0</v>
      </c>
      <c r="H8" s="15">
        <f>SUM(H4:H7)</f>
        <v>0</v>
      </c>
    </row>
    <row r="9" spans="1:8" ht="12.75">
      <c r="A9" s="4" t="s">
        <v>14</v>
      </c>
      <c r="B9" s="30"/>
      <c r="C9" s="30"/>
      <c r="D9" s="5"/>
      <c r="E9" s="7"/>
      <c r="F9" s="30"/>
      <c r="G9" s="177"/>
      <c r="H9" s="8"/>
    </row>
    <row r="10" spans="1:8" ht="12.75">
      <c r="A10" s="16" t="s">
        <v>15</v>
      </c>
      <c r="B10" s="18">
        <f>'PFA vs. Bid Data'!G10</f>
        <v>0</v>
      </c>
      <c r="C10" s="10">
        <f>IF(B10=0,0,B10)</f>
        <v>0</v>
      </c>
      <c r="D10" s="17" t="s">
        <v>16</v>
      </c>
      <c r="E10" s="18" t="e">
        <f>'PFA vs. Bid Data'!#REF!</f>
        <v>#REF!</v>
      </c>
      <c r="F10" s="10" t="e">
        <f>IF(E10=0,0,E10)</f>
        <v>#REF!</v>
      </c>
      <c r="G10" s="96">
        <f>'PFA vs. Bid Data'!I10</f>
        <v>0</v>
      </c>
      <c r="H10" s="11">
        <f>IF(G10=0,0,G10)</f>
        <v>0</v>
      </c>
    </row>
    <row r="11" spans="1:8" ht="12.75">
      <c r="A11" s="20" t="s">
        <v>17</v>
      </c>
      <c r="B11" s="164"/>
      <c r="C11" s="164"/>
      <c r="D11" s="21"/>
      <c r="E11" s="7"/>
      <c r="F11" s="164"/>
      <c r="G11" s="177"/>
      <c r="H11" s="8"/>
    </row>
    <row r="12" spans="1:8" ht="12.75">
      <c r="A12" s="56" t="s">
        <v>18</v>
      </c>
      <c r="B12" s="23">
        <f>'PFA vs. Bid Data'!G12</f>
        <v>0</v>
      </c>
      <c r="C12" s="10" t="str">
        <f aca="true" t="shared" si="0" ref="C12:C23">IF(B12=0," ",B12)</f>
        <v> </v>
      </c>
      <c r="D12" s="22" t="s">
        <v>19</v>
      </c>
      <c r="E12" s="23" t="e">
        <f>'PFA vs. Bid Data'!#REF!</f>
        <v>#REF!</v>
      </c>
      <c r="F12" s="10" t="e">
        <f aca="true" t="shared" si="1" ref="F12:F23">IF(E12=0," ",E12)</f>
        <v>#REF!</v>
      </c>
      <c r="G12" s="97">
        <f>'PFA vs. Bid Data'!I12</f>
        <v>0</v>
      </c>
      <c r="H12" s="11" t="str">
        <f aca="true" t="shared" si="2" ref="H12:H23">IF(G12=0," ",G12)</f>
        <v> </v>
      </c>
    </row>
    <row r="13" spans="1:8" ht="12.75">
      <c r="A13" s="56" t="s">
        <v>20</v>
      </c>
      <c r="B13" s="23">
        <f>'PFA vs. Bid Data'!G13</f>
        <v>0</v>
      </c>
      <c r="C13" s="10" t="str">
        <f t="shared" si="0"/>
        <v> </v>
      </c>
      <c r="D13" s="22" t="s">
        <v>21</v>
      </c>
      <c r="E13" s="23" t="e">
        <f>'PFA vs. Bid Data'!#REF!</f>
        <v>#REF!</v>
      </c>
      <c r="F13" s="10" t="e">
        <f t="shared" si="1"/>
        <v>#REF!</v>
      </c>
      <c r="G13" s="97">
        <f>'PFA vs. Bid Data'!I13</f>
        <v>0</v>
      </c>
      <c r="H13" s="11" t="str">
        <f t="shared" si="2"/>
        <v> </v>
      </c>
    </row>
    <row r="14" spans="1:8" ht="12.75">
      <c r="A14" s="56" t="s">
        <v>22</v>
      </c>
      <c r="B14" s="23">
        <f>'PFA vs. Bid Data'!G14</f>
        <v>0</v>
      </c>
      <c r="C14" s="10" t="str">
        <f t="shared" si="0"/>
        <v> </v>
      </c>
      <c r="D14" s="22" t="s">
        <v>23</v>
      </c>
      <c r="E14" s="23" t="e">
        <f>'PFA vs. Bid Data'!#REF!</f>
        <v>#REF!</v>
      </c>
      <c r="F14" s="10" t="e">
        <f t="shared" si="1"/>
        <v>#REF!</v>
      </c>
      <c r="G14" s="97">
        <f>'PFA vs. Bid Data'!I14</f>
        <v>0</v>
      </c>
      <c r="H14" s="11" t="str">
        <f t="shared" si="2"/>
        <v> </v>
      </c>
    </row>
    <row r="15" spans="1:8" ht="12.75">
      <c r="A15" s="56" t="s">
        <v>24</v>
      </c>
      <c r="B15" s="23">
        <f>'PFA vs. Bid Data'!G15</f>
        <v>0</v>
      </c>
      <c r="C15" s="10" t="str">
        <f t="shared" si="0"/>
        <v> </v>
      </c>
      <c r="D15" s="22" t="s">
        <v>25</v>
      </c>
      <c r="E15" s="23" t="e">
        <f>'PFA vs. Bid Data'!#REF!</f>
        <v>#REF!</v>
      </c>
      <c r="F15" s="10" t="e">
        <f t="shared" si="1"/>
        <v>#REF!</v>
      </c>
      <c r="G15" s="97">
        <f>'PFA vs. Bid Data'!I15</f>
        <v>0</v>
      </c>
      <c r="H15" s="11" t="str">
        <f t="shared" si="2"/>
        <v> </v>
      </c>
    </row>
    <row r="16" spans="1:8" ht="12.75">
      <c r="A16" s="56" t="s">
        <v>26</v>
      </c>
      <c r="B16" s="23">
        <f>'PFA vs. Bid Data'!G16</f>
        <v>0</v>
      </c>
      <c r="C16" s="10" t="str">
        <f t="shared" si="0"/>
        <v> </v>
      </c>
      <c r="D16" s="22" t="s">
        <v>27</v>
      </c>
      <c r="E16" s="23" t="e">
        <f>'PFA vs. Bid Data'!#REF!</f>
        <v>#REF!</v>
      </c>
      <c r="F16" s="10" t="e">
        <f t="shared" si="1"/>
        <v>#REF!</v>
      </c>
      <c r="G16" s="97">
        <f>'PFA vs. Bid Data'!I16</f>
        <v>0</v>
      </c>
      <c r="H16" s="11" t="str">
        <f t="shared" si="2"/>
        <v> </v>
      </c>
    </row>
    <row r="17" spans="1:8" ht="12.75">
      <c r="A17" s="56" t="s">
        <v>28</v>
      </c>
      <c r="B17" s="23">
        <f>'PFA vs. Bid Data'!G17</f>
        <v>0</v>
      </c>
      <c r="C17" s="10" t="str">
        <f t="shared" si="0"/>
        <v> </v>
      </c>
      <c r="D17" s="22" t="s">
        <v>29</v>
      </c>
      <c r="E17" s="23" t="e">
        <f>'PFA vs. Bid Data'!#REF!</f>
        <v>#REF!</v>
      </c>
      <c r="F17" s="10" t="e">
        <f t="shared" si="1"/>
        <v>#REF!</v>
      </c>
      <c r="G17" s="97">
        <f>'PFA vs. Bid Data'!I17</f>
        <v>0</v>
      </c>
      <c r="H17" s="11" t="str">
        <f t="shared" si="2"/>
        <v> </v>
      </c>
    </row>
    <row r="18" spans="1:8" ht="12.75">
      <c r="A18" s="56" t="s">
        <v>30</v>
      </c>
      <c r="B18" s="23">
        <f>'PFA vs. Bid Data'!G18</f>
        <v>0</v>
      </c>
      <c r="C18" s="10" t="str">
        <f t="shared" si="0"/>
        <v> </v>
      </c>
      <c r="D18" s="22" t="s">
        <v>31</v>
      </c>
      <c r="E18" s="23" t="e">
        <f>'PFA vs. Bid Data'!#REF!</f>
        <v>#REF!</v>
      </c>
      <c r="F18" s="10" t="e">
        <f t="shared" si="1"/>
        <v>#REF!</v>
      </c>
      <c r="G18" s="97">
        <f>'PFA vs. Bid Data'!I18</f>
        <v>0</v>
      </c>
      <c r="H18" s="11" t="str">
        <f t="shared" si="2"/>
        <v> </v>
      </c>
    </row>
    <row r="19" spans="1:8" ht="12.75">
      <c r="A19" s="56" t="s">
        <v>32</v>
      </c>
      <c r="B19" s="23">
        <f>'PFA vs. Bid Data'!G19</f>
        <v>0</v>
      </c>
      <c r="C19" s="10" t="str">
        <f t="shared" si="0"/>
        <v> </v>
      </c>
      <c r="D19" s="9" t="s">
        <v>33</v>
      </c>
      <c r="E19" s="23" t="e">
        <f>'PFA vs. Bid Data'!#REF!</f>
        <v>#REF!</v>
      </c>
      <c r="F19" s="10" t="e">
        <f t="shared" si="1"/>
        <v>#REF!</v>
      </c>
      <c r="G19" s="97">
        <f>'PFA vs. Bid Data'!I19</f>
        <v>0</v>
      </c>
      <c r="H19" s="11" t="str">
        <f t="shared" si="2"/>
        <v> </v>
      </c>
    </row>
    <row r="20" spans="1:8" ht="12.75">
      <c r="A20" s="26" t="s">
        <v>34</v>
      </c>
      <c r="B20" s="23">
        <f>'PFA vs. Bid Data'!G20</f>
        <v>0</v>
      </c>
      <c r="C20" s="10" t="str">
        <f t="shared" si="0"/>
        <v> </v>
      </c>
      <c r="D20" s="12" t="s">
        <v>35</v>
      </c>
      <c r="E20" s="23" t="e">
        <f>'PFA vs. Bid Data'!#REF!</f>
        <v>#REF!</v>
      </c>
      <c r="F20" s="10" t="e">
        <f t="shared" si="1"/>
        <v>#REF!</v>
      </c>
      <c r="G20" s="97">
        <f>'PFA vs. Bid Data'!I20</f>
        <v>0</v>
      </c>
      <c r="H20" s="11" t="str">
        <f t="shared" si="2"/>
        <v> </v>
      </c>
    </row>
    <row r="21" spans="1:8" ht="12.75">
      <c r="A21" s="16" t="s">
        <v>36</v>
      </c>
      <c r="B21" s="23">
        <f>'PFA vs. Bid Data'!G21</f>
        <v>0</v>
      </c>
      <c r="C21" s="10" t="str">
        <f t="shared" si="0"/>
        <v> </v>
      </c>
      <c r="D21" s="12" t="s">
        <v>37</v>
      </c>
      <c r="E21" s="23" t="e">
        <f>'PFA vs. Bid Data'!#REF!</f>
        <v>#REF!</v>
      </c>
      <c r="F21" s="10" t="e">
        <f t="shared" si="1"/>
        <v>#REF!</v>
      </c>
      <c r="G21" s="97">
        <f>'PFA vs. Bid Data'!I21</f>
        <v>0</v>
      </c>
      <c r="H21" s="11" t="str">
        <f t="shared" si="2"/>
        <v> </v>
      </c>
    </row>
    <row r="22" spans="1:8" ht="12.75">
      <c r="A22" s="16" t="s">
        <v>38</v>
      </c>
      <c r="B22" s="23">
        <f>'PFA vs. Bid Data'!G22</f>
        <v>0</v>
      </c>
      <c r="C22" s="10" t="str">
        <f t="shared" si="0"/>
        <v> </v>
      </c>
      <c r="D22" s="12" t="s">
        <v>39</v>
      </c>
      <c r="E22" s="23" t="e">
        <f>'PFA vs. Bid Data'!#REF!</f>
        <v>#REF!</v>
      </c>
      <c r="F22" s="10" t="e">
        <f t="shared" si="1"/>
        <v>#REF!</v>
      </c>
      <c r="G22" s="97">
        <f>'PFA vs. Bid Data'!I22</f>
        <v>0</v>
      </c>
      <c r="H22" s="11" t="str">
        <f t="shared" si="2"/>
        <v> </v>
      </c>
    </row>
    <row r="23" spans="1:8" ht="12.75">
      <c r="A23" s="16" t="s">
        <v>40</v>
      </c>
      <c r="B23" s="23">
        <f>'PFA vs. Bid Data'!G23</f>
        <v>0</v>
      </c>
      <c r="C23" s="10" t="str">
        <f t="shared" si="0"/>
        <v> </v>
      </c>
      <c r="D23" s="12" t="s">
        <v>41</v>
      </c>
      <c r="E23" s="23" t="e">
        <f>'PFA vs. Bid Data'!#REF!</f>
        <v>#REF!</v>
      </c>
      <c r="F23" s="10" t="e">
        <f t="shared" si="1"/>
        <v>#REF!</v>
      </c>
      <c r="G23" s="97">
        <f>'PFA vs. Bid Data'!I23</f>
        <v>0</v>
      </c>
      <c r="H23" s="11" t="str">
        <f t="shared" si="2"/>
        <v> </v>
      </c>
    </row>
    <row r="24" spans="1:8" ht="15.75">
      <c r="A24" s="13" t="s">
        <v>42</v>
      </c>
      <c r="B24" s="14">
        <f>SUM(B10:B23)</f>
        <v>0</v>
      </c>
      <c r="C24" s="14">
        <f>SUM(C10:C23)</f>
        <v>0</v>
      </c>
      <c r="D24" s="5"/>
      <c r="E24" s="28" t="e">
        <f>SUM(E10:E23)</f>
        <v>#REF!</v>
      </c>
      <c r="F24" s="14" t="e">
        <f>SUM(F10:F23)</f>
        <v>#REF!</v>
      </c>
      <c r="G24" s="183">
        <f>SUM(G10:G23)</f>
        <v>0</v>
      </c>
      <c r="H24" s="15">
        <f>SUM(H10:H23)</f>
        <v>0</v>
      </c>
    </row>
    <row r="25" spans="1:8" ht="12.75">
      <c r="A25" s="4" t="s">
        <v>43</v>
      </c>
      <c r="B25" s="30"/>
      <c r="C25" s="30"/>
      <c r="D25" s="29"/>
      <c r="E25" s="7"/>
      <c r="F25" s="30"/>
      <c r="G25" s="177"/>
      <c r="H25" s="8"/>
    </row>
    <row r="26" spans="1:8" ht="12.75">
      <c r="A26" s="16" t="s">
        <v>44</v>
      </c>
      <c r="B26" s="10"/>
      <c r="C26" s="10"/>
      <c r="D26" s="29"/>
      <c r="E26" s="24"/>
      <c r="F26" s="10"/>
      <c r="G26" s="184"/>
      <c r="H26" s="25"/>
    </row>
    <row r="27" spans="1:8" ht="12.75">
      <c r="A27" s="33" t="s">
        <v>18</v>
      </c>
      <c r="B27" s="10">
        <f>'PFA vs. Bid Data'!G27</f>
        <v>0</v>
      </c>
      <c r="C27" s="10" t="str">
        <f aca="true" t="shared" si="3" ref="C27:C32">IF(B27=0," ",B27)</f>
        <v> </v>
      </c>
      <c r="D27" s="17" t="s">
        <v>45</v>
      </c>
      <c r="E27" s="10" t="e">
        <f>'PFA vs. Bid Data'!#REF!</f>
        <v>#REF!</v>
      </c>
      <c r="F27" s="10" t="e">
        <f aca="true" t="shared" si="4" ref="F27:F32">IF(E27=0," ",E27)</f>
        <v>#REF!</v>
      </c>
      <c r="G27" s="82">
        <f>'PFA vs. Bid Data'!I27</f>
        <v>0</v>
      </c>
      <c r="H27" s="11" t="str">
        <f aca="true" t="shared" si="5" ref="H27:H32">IF(G27=0," ",G27)</f>
        <v> </v>
      </c>
    </row>
    <row r="28" spans="1:8" ht="12.75">
      <c r="A28" s="33" t="s">
        <v>20</v>
      </c>
      <c r="B28" s="10">
        <f>'PFA vs. Bid Data'!G28</f>
        <v>0</v>
      </c>
      <c r="C28" s="10" t="str">
        <f t="shared" si="3"/>
        <v> </v>
      </c>
      <c r="D28" s="17" t="s">
        <v>46</v>
      </c>
      <c r="E28" s="10" t="e">
        <f>'PFA vs. Bid Data'!#REF!</f>
        <v>#REF!</v>
      </c>
      <c r="F28" s="10" t="e">
        <f t="shared" si="4"/>
        <v>#REF!</v>
      </c>
      <c r="G28" s="82">
        <f>'PFA vs. Bid Data'!I28</f>
        <v>0</v>
      </c>
      <c r="H28" s="11" t="str">
        <f t="shared" si="5"/>
        <v> </v>
      </c>
    </row>
    <row r="29" spans="1:8" ht="12.75">
      <c r="A29" s="33" t="s">
        <v>22</v>
      </c>
      <c r="B29" s="10">
        <f>'PFA vs. Bid Data'!G29</f>
        <v>0</v>
      </c>
      <c r="C29" s="10" t="str">
        <f t="shared" si="3"/>
        <v> </v>
      </c>
      <c r="D29" s="17" t="s">
        <v>47</v>
      </c>
      <c r="E29" s="10" t="e">
        <f>'PFA vs. Bid Data'!#REF!</f>
        <v>#REF!</v>
      </c>
      <c r="F29" s="10" t="e">
        <f t="shared" si="4"/>
        <v>#REF!</v>
      </c>
      <c r="G29" s="82">
        <f>'PFA vs. Bid Data'!I29</f>
        <v>0</v>
      </c>
      <c r="H29" s="11" t="str">
        <f t="shared" si="5"/>
        <v> </v>
      </c>
    </row>
    <row r="30" spans="1:8" ht="12.75">
      <c r="A30" s="33" t="s">
        <v>24</v>
      </c>
      <c r="B30" s="10">
        <f>'PFA vs. Bid Data'!G30</f>
        <v>0</v>
      </c>
      <c r="C30" s="10" t="str">
        <f t="shared" si="3"/>
        <v> </v>
      </c>
      <c r="D30" s="17" t="s">
        <v>48</v>
      </c>
      <c r="E30" s="10" t="e">
        <f>'PFA vs. Bid Data'!#REF!</f>
        <v>#REF!</v>
      </c>
      <c r="F30" s="10" t="e">
        <f t="shared" si="4"/>
        <v>#REF!</v>
      </c>
      <c r="G30" s="82">
        <f>'PFA vs. Bid Data'!I30</f>
        <v>0</v>
      </c>
      <c r="H30" s="11" t="str">
        <f t="shared" si="5"/>
        <v> </v>
      </c>
    </row>
    <row r="31" spans="1:8" ht="12.75">
      <c r="A31" s="33" t="s">
        <v>26</v>
      </c>
      <c r="B31" s="10">
        <f>'PFA vs. Bid Data'!G31</f>
        <v>0</v>
      </c>
      <c r="C31" s="10" t="str">
        <f t="shared" si="3"/>
        <v> </v>
      </c>
      <c r="D31" s="17" t="s">
        <v>49</v>
      </c>
      <c r="E31" s="10" t="e">
        <f>'PFA vs. Bid Data'!#REF!</f>
        <v>#REF!</v>
      </c>
      <c r="F31" s="10" t="e">
        <f t="shared" si="4"/>
        <v>#REF!</v>
      </c>
      <c r="G31" s="82">
        <f>'PFA vs. Bid Data'!I31</f>
        <v>0</v>
      </c>
      <c r="H31" s="11" t="str">
        <f t="shared" si="5"/>
        <v> </v>
      </c>
    </row>
    <row r="32" spans="1:8" ht="12.75">
      <c r="A32" s="33" t="s">
        <v>50</v>
      </c>
      <c r="B32" s="10">
        <f>'PFA vs. Bid Data'!G32</f>
        <v>0</v>
      </c>
      <c r="C32" s="10" t="str">
        <f t="shared" si="3"/>
        <v> </v>
      </c>
      <c r="D32" s="17" t="s">
        <v>51</v>
      </c>
      <c r="E32" s="10" t="e">
        <f>'PFA vs. Bid Data'!#REF!</f>
        <v>#REF!</v>
      </c>
      <c r="F32" s="10" t="e">
        <f t="shared" si="4"/>
        <v>#REF!</v>
      </c>
      <c r="G32" s="82">
        <f>'PFA vs. Bid Data'!I32</f>
        <v>0</v>
      </c>
      <c r="H32" s="11" t="str">
        <f t="shared" si="5"/>
        <v> </v>
      </c>
    </row>
    <row r="33" spans="1:8" ht="12.75">
      <c r="A33" s="20" t="s">
        <v>52</v>
      </c>
      <c r="B33" s="165"/>
      <c r="C33" s="165"/>
      <c r="D33" s="21"/>
      <c r="E33" s="7"/>
      <c r="F33" s="7"/>
      <c r="G33" s="177"/>
      <c r="H33" s="188"/>
    </row>
    <row r="34" spans="1:8" ht="12.75">
      <c r="A34" s="60" t="s">
        <v>53</v>
      </c>
      <c r="B34" s="10">
        <f>'PFA vs. Bid Data'!G35</f>
        <v>0</v>
      </c>
      <c r="C34" s="10" t="str">
        <f aca="true" t="shared" si="6" ref="C34:C41">IF(B34=0," ",B34)</f>
        <v> </v>
      </c>
      <c r="D34" s="12" t="s">
        <v>54</v>
      </c>
      <c r="E34" s="10" t="e">
        <f>'PFA vs. Bid Data'!#REF!</f>
        <v>#REF!</v>
      </c>
      <c r="F34" s="10" t="e">
        <f aca="true" t="shared" si="7" ref="F34:F41">IF(E34=0," ",E34)</f>
        <v>#REF!</v>
      </c>
      <c r="G34" s="82">
        <f>'PFA vs. Bid Data'!I35</f>
        <v>0</v>
      </c>
      <c r="H34" s="11" t="str">
        <f aca="true" t="shared" si="8" ref="H34:H41">IF(G34=0," ",G34)</f>
        <v> </v>
      </c>
    </row>
    <row r="35" spans="1:8" ht="12.75">
      <c r="A35" s="60" t="s">
        <v>55</v>
      </c>
      <c r="B35" s="10">
        <f>'PFA vs. Bid Data'!G36</f>
        <v>0</v>
      </c>
      <c r="C35" s="10" t="str">
        <f t="shared" si="6"/>
        <v> </v>
      </c>
      <c r="D35" s="12" t="s">
        <v>56</v>
      </c>
      <c r="E35" s="10" t="e">
        <f>'PFA vs. Bid Data'!#REF!</f>
        <v>#REF!</v>
      </c>
      <c r="F35" s="10" t="e">
        <f t="shared" si="7"/>
        <v>#REF!</v>
      </c>
      <c r="G35" s="82">
        <f>'PFA vs. Bid Data'!I36</f>
        <v>0</v>
      </c>
      <c r="H35" s="11" t="str">
        <f t="shared" si="8"/>
        <v> </v>
      </c>
    </row>
    <row r="36" spans="1:8" ht="12.75">
      <c r="A36" s="60" t="s">
        <v>57</v>
      </c>
      <c r="B36" s="10">
        <f>'PFA vs. Bid Data'!G37</f>
        <v>0</v>
      </c>
      <c r="C36" s="10" t="str">
        <f t="shared" si="6"/>
        <v> </v>
      </c>
      <c r="D36" s="12" t="s">
        <v>58</v>
      </c>
      <c r="E36" s="10" t="e">
        <f>'PFA vs. Bid Data'!#REF!</f>
        <v>#REF!</v>
      </c>
      <c r="F36" s="10" t="e">
        <f t="shared" si="7"/>
        <v>#REF!</v>
      </c>
      <c r="G36" s="82">
        <f>'PFA vs. Bid Data'!I37</f>
        <v>0</v>
      </c>
      <c r="H36" s="11" t="str">
        <f t="shared" si="8"/>
        <v> </v>
      </c>
    </row>
    <row r="37" spans="1:8" ht="12.75">
      <c r="A37" s="60" t="s">
        <v>59</v>
      </c>
      <c r="B37" s="10">
        <f>'PFA vs. Bid Data'!G38</f>
        <v>0</v>
      </c>
      <c r="C37" s="10" t="str">
        <f t="shared" si="6"/>
        <v> </v>
      </c>
      <c r="D37" s="12" t="s">
        <v>60</v>
      </c>
      <c r="E37" s="10" t="e">
        <f>'PFA vs. Bid Data'!#REF!</f>
        <v>#REF!</v>
      </c>
      <c r="F37" s="10" t="e">
        <f t="shared" si="7"/>
        <v>#REF!</v>
      </c>
      <c r="G37" s="82">
        <f>'PFA vs. Bid Data'!I38</f>
        <v>0</v>
      </c>
      <c r="H37" s="11" t="str">
        <f t="shared" si="8"/>
        <v> </v>
      </c>
    </row>
    <row r="38" spans="1:8" ht="12.75">
      <c r="A38" s="60" t="s">
        <v>61</v>
      </c>
      <c r="B38" s="10">
        <f>'PFA vs. Bid Data'!G39</f>
        <v>0</v>
      </c>
      <c r="C38" s="10" t="str">
        <f t="shared" si="6"/>
        <v> </v>
      </c>
      <c r="D38" s="12" t="s">
        <v>62</v>
      </c>
      <c r="E38" s="10" t="e">
        <f>'PFA vs. Bid Data'!#REF!</f>
        <v>#REF!</v>
      </c>
      <c r="F38" s="10" t="e">
        <f t="shared" si="7"/>
        <v>#REF!</v>
      </c>
      <c r="G38" s="82">
        <f>'PFA vs. Bid Data'!I39</f>
        <v>0</v>
      </c>
      <c r="H38" s="11" t="str">
        <f t="shared" si="8"/>
        <v> </v>
      </c>
    </row>
    <row r="39" spans="1:8" ht="12.75">
      <c r="A39" s="60" t="s">
        <v>63</v>
      </c>
      <c r="B39" s="10">
        <f>'PFA vs. Bid Data'!G40</f>
        <v>0</v>
      </c>
      <c r="C39" s="10" t="str">
        <f t="shared" si="6"/>
        <v> </v>
      </c>
      <c r="D39" s="12" t="s">
        <v>64</v>
      </c>
      <c r="E39" s="10" t="e">
        <f>'PFA vs. Bid Data'!#REF!</f>
        <v>#REF!</v>
      </c>
      <c r="F39" s="10" t="e">
        <f t="shared" si="7"/>
        <v>#REF!</v>
      </c>
      <c r="G39" s="82">
        <f>'PFA vs. Bid Data'!I40</f>
        <v>0</v>
      </c>
      <c r="H39" s="11" t="str">
        <f t="shared" si="8"/>
        <v> </v>
      </c>
    </row>
    <row r="40" spans="1:8" ht="12.75">
      <c r="A40" s="60" t="s">
        <v>65</v>
      </c>
      <c r="B40" s="10">
        <f>'PFA vs. Bid Data'!G41</f>
        <v>0</v>
      </c>
      <c r="C40" s="10" t="str">
        <f t="shared" si="6"/>
        <v> </v>
      </c>
      <c r="D40" s="12" t="s">
        <v>66</v>
      </c>
      <c r="E40" s="10" t="e">
        <f>'PFA vs. Bid Data'!#REF!</f>
        <v>#REF!</v>
      </c>
      <c r="F40" s="10" t="e">
        <f t="shared" si="7"/>
        <v>#REF!</v>
      </c>
      <c r="G40" s="82">
        <f>'PFA vs. Bid Data'!I41</f>
        <v>0</v>
      </c>
      <c r="H40" s="11" t="str">
        <f t="shared" si="8"/>
        <v> </v>
      </c>
    </row>
    <row r="41" spans="1:8" ht="12.75">
      <c r="A41" s="60" t="s">
        <v>67</v>
      </c>
      <c r="B41" s="10">
        <f>'PFA vs. Bid Data'!G42</f>
        <v>0</v>
      </c>
      <c r="C41" s="10" t="str">
        <f t="shared" si="6"/>
        <v> </v>
      </c>
      <c r="D41" s="12" t="s">
        <v>68</v>
      </c>
      <c r="E41" s="10" t="e">
        <f>'PFA vs. Bid Data'!#REF!</f>
        <v>#REF!</v>
      </c>
      <c r="F41" s="10" t="e">
        <f t="shared" si="7"/>
        <v>#REF!</v>
      </c>
      <c r="G41" s="82">
        <f>'PFA vs. Bid Data'!I42</f>
        <v>0</v>
      </c>
      <c r="H41" s="11" t="str">
        <f t="shared" si="8"/>
        <v> </v>
      </c>
    </row>
    <row r="42" spans="1:8" ht="15.75">
      <c r="A42" s="13" t="s">
        <v>69</v>
      </c>
      <c r="B42" s="14">
        <f>SUM(B26:B41)</f>
        <v>0</v>
      </c>
      <c r="C42" s="14">
        <f>SUM(C26:C41)</f>
        <v>0</v>
      </c>
      <c r="D42" s="29"/>
      <c r="E42" s="28" t="e">
        <f>SUM(E26:E41)</f>
        <v>#REF!</v>
      </c>
      <c r="F42" s="14" t="e">
        <f>SUM(F26:F41)</f>
        <v>#REF!</v>
      </c>
      <c r="G42" s="183">
        <f>SUM(G26:G41)</f>
        <v>0</v>
      </c>
      <c r="H42" s="15">
        <f>SUM(H26:H41)</f>
        <v>0</v>
      </c>
    </row>
    <row r="43" spans="1:8" ht="12.75">
      <c r="A43" s="20" t="s">
        <v>70</v>
      </c>
      <c r="B43" s="166"/>
      <c r="C43" s="166"/>
      <c r="D43" s="21"/>
      <c r="E43" s="31"/>
      <c r="F43" s="166"/>
      <c r="G43" s="185"/>
      <c r="H43" s="32"/>
    </row>
    <row r="44" spans="1:8" ht="12.75">
      <c r="A44" s="33" t="s">
        <v>71</v>
      </c>
      <c r="B44" s="34">
        <f>'PFA vs. Bid Data'!G45</f>
        <v>0</v>
      </c>
      <c r="C44" s="180">
        <f>IF(B44=0,0,B44)</f>
        <v>0</v>
      </c>
      <c r="D44" s="12" t="s">
        <v>72</v>
      </c>
      <c r="E44" s="34" t="e">
        <f>'PFA vs. Bid Data'!#REF!</f>
        <v>#REF!</v>
      </c>
      <c r="F44" s="180" t="e">
        <f>IF(E44=0,0,E44)</f>
        <v>#REF!</v>
      </c>
      <c r="G44" s="99">
        <f>'PFA vs. Bid Data'!I45</f>
        <v>0</v>
      </c>
      <c r="H44" s="189">
        <f>IF(G44=0,0,G44)</f>
        <v>0</v>
      </c>
    </row>
    <row r="45" spans="1:8" ht="12.75">
      <c r="A45" s="190" t="s">
        <v>73</v>
      </c>
      <c r="B45" s="166"/>
      <c r="C45" s="166"/>
      <c r="D45" s="191"/>
      <c r="E45" s="31"/>
      <c r="F45" s="166"/>
      <c r="G45" s="185"/>
      <c r="H45" s="32"/>
    </row>
    <row r="46" spans="1:8" ht="12.75">
      <c r="A46" s="192" t="s">
        <v>74</v>
      </c>
      <c r="B46" s="18">
        <f>'PFA vs. Bid Data'!G47</f>
        <v>0</v>
      </c>
      <c r="C46" s="10" t="str">
        <f>IF(B46=0," ",B46)</f>
        <v> </v>
      </c>
      <c r="D46" s="22" t="s">
        <v>75</v>
      </c>
      <c r="E46" s="18" t="e">
        <f>'PFA vs. Bid Data'!#REF!</f>
        <v>#REF!</v>
      </c>
      <c r="F46" s="10" t="e">
        <f>IF(E46=0," ",E46)</f>
        <v>#REF!</v>
      </c>
      <c r="G46" s="96">
        <f>'PFA vs. Bid Data'!I47</f>
        <v>0</v>
      </c>
      <c r="H46" s="11" t="str">
        <f>IF(G46=0," ",G46)</f>
        <v> </v>
      </c>
    </row>
    <row r="47" spans="1:8" ht="12.75">
      <c r="A47" s="192" t="s">
        <v>76</v>
      </c>
      <c r="B47" s="18">
        <f>'PFA vs. Bid Data'!G48</f>
        <v>0</v>
      </c>
      <c r="C47" s="10" t="str">
        <f>IF(B47=0," ",B47)</f>
        <v> </v>
      </c>
      <c r="D47" s="22" t="s">
        <v>77</v>
      </c>
      <c r="E47" s="18" t="e">
        <f>'PFA vs. Bid Data'!#REF!</f>
        <v>#REF!</v>
      </c>
      <c r="F47" s="10" t="e">
        <f>IF(E47=0," ",E47)</f>
        <v>#REF!</v>
      </c>
      <c r="G47" s="96">
        <f>'PFA vs. Bid Data'!I48</f>
        <v>0</v>
      </c>
      <c r="H47" s="11" t="str">
        <f>IF(G47=0," ",G47)</f>
        <v> </v>
      </c>
    </row>
    <row r="48" spans="1:8" ht="12.75">
      <c r="A48" s="192" t="s">
        <v>78</v>
      </c>
      <c r="B48" s="18">
        <f>'PFA vs. Bid Data'!G49</f>
        <v>0</v>
      </c>
      <c r="C48" s="10" t="str">
        <f>IF(B48=0," ",B48)</f>
        <v> </v>
      </c>
      <c r="D48" s="22" t="s">
        <v>79</v>
      </c>
      <c r="E48" s="18" t="e">
        <f>'PFA vs. Bid Data'!#REF!</f>
        <v>#REF!</v>
      </c>
      <c r="F48" s="10" t="e">
        <f>IF(E48=0," ",E48)</f>
        <v>#REF!</v>
      </c>
      <c r="G48" s="96">
        <f>'PFA vs. Bid Data'!I49</f>
        <v>0</v>
      </c>
      <c r="H48" s="11" t="str">
        <f>IF(G48=0," ",G48)</f>
        <v> </v>
      </c>
    </row>
    <row r="49" spans="1:8" ht="15.75">
      <c r="A49" s="36" t="s">
        <v>80</v>
      </c>
      <c r="B49" s="167">
        <f>SUM(B46:B48)</f>
        <v>0</v>
      </c>
      <c r="C49" s="167">
        <f>SUM(C46:C48)</f>
        <v>0</v>
      </c>
      <c r="D49" s="29"/>
      <c r="E49" s="37" t="e">
        <f>SUM(E46:E48)</f>
        <v>#REF!</v>
      </c>
      <c r="F49" s="167" t="e">
        <f>SUM(F46:F48)</f>
        <v>#REF!</v>
      </c>
      <c r="G49" s="148">
        <f>SUM(G46:G48)</f>
        <v>0</v>
      </c>
      <c r="H49" s="38">
        <f>SUM(H46:H48)</f>
        <v>0</v>
      </c>
    </row>
    <row r="50" spans="1:8" ht="12.75">
      <c r="A50" s="190" t="s">
        <v>81</v>
      </c>
      <c r="B50" s="193"/>
      <c r="C50" s="193"/>
      <c r="D50" s="191"/>
      <c r="E50" s="191"/>
      <c r="F50" s="191"/>
      <c r="G50" s="62"/>
      <c r="H50" s="194"/>
    </row>
    <row r="51" spans="1:8" ht="12.75">
      <c r="A51" s="56" t="s">
        <v>87</v>
      </c>
      <c r="B51" s="39" t="e">
        <f>'PFA vs. Bid Data'!#REF!</f>
        <v>#REF!</v>
      </c>
      <c r="C51" s="10" t="e">
        <f aca="true" t="shared" si="9" ref="C51:C78">IF(B51=0," ",B51)</f>
        <v>#REF!</v>
      </c>
      <c r="D51" s="195" t="s">
        <v>88</v>
      </c>
      <c r="E51" s="39" t="e">
        <f>'PFA vs. Bid Data'!#REF!</f>
        <v>#REF!</v>
      </c>
      <c r="F51" s="10" t="e">
        <f aca="true" t="shared" si="10" ref="F51:F79">IF(E51=0," ",E51)</f>
        <v>#REF!</v>
      </c>
      <c r="G51" s="85" t="e">
        <f>'PFA vs. Bid Data'!#REF!</f>
        <v>#REF!</v>
      </c>
      <c r="H51" s="11" t="e">
        <f aca="true" t="shared" si="11" ref="H51:H78">IF(G51=0," ",G51)</f>
        <v>#REF!</v>
      </c>
    </row>
    <row r="52" spans="1:8" ht="12.75">
      <c r="A52" s="56" t="s">
        <v>85</v>
      </c>
      <c r="B52" s="39" t="e">
        <f>'PFA vs. Bid Data'!#REF!</f>
        <v>#REF!</v>
      </c>
      <c r="C52" s="10" t="e">
        <f t="shared" si="9"/>
        <v>#REF!</v>
      </c>
      <c r="D52" s="195" t="s">
        <v>118</v>
      </c>
      <c r="E52" s="39" t="e">
        <f>'PFA vs. Bid Data'!#REF!</f>
        <v>#REF!</v>
      </c>
      <c r="F52" s="10" t="e">
        <f t="shared" si="10"/>
        <v>#REF!</v>
      </c>
      <c r="G52" s="85" t="e">
        <f>'PFA vs. Bid Data'!#REF!</f>
        <v>#REF!</v>
      </c>
      <c r="H52" s="11" t="e">
        <f t="shared" si="11"/>
        <v>#REF!</v>
      </c>
    </row>
    <row r="53" spans="1:8" ht="12.75">
      <c r="A53" s="56" t="s">
        <v>84</v>
      </c>
      <c r="B53" s="39" t="e">
        <f>'PFA vs. Bid Data'!#REF!</f>
        <v>#REF!</v>
      </c>
      <c r="C53" s="10" t="e">
        <f t="shared" si="9"/>
        <v>#REF!</v>
      </c>
      <c r="D53" s="195" t="s">
        <v>119</v>
      </c>
      <c r="E53" s="39" t="e">
        <f>'PFA vs. Bid Data'!#REF!</f>
        <v>#REF!</v>
      </c>
      <c r="F53" s="10" t="e">
        <f t="shared" si="10"/>
        <v>#REF!</v>
      </c>
      <c r="G53" s="85" t="e">
        <f>'PFA vs. Bid Data'!#REF!</f>
        <v>#REF!</v>
      </c>
      <c r="H53" s="11" t="e">
        <f t="shared" si="11"/>
        <v>#REF!</v>
      </c>
    </row>
    <row r="54" spans="1:8" ht="12.75">
      <c r="A54" s="56" t="s">
        <v>86</v>
      </c>
      <c r="B54" s="39" t="e">
        <f>'PFA vs. Bid Data'!#REF!</f>
        <v>#REF!</v>
      </c>
      <c r="C54" s="10" t="e">
        <f t="shared" si="9"/>
        <v>#REF!</v>
      </c>
      <c r="D54" s="195" t="s">
        <v>120</v>
      </c>
      <c r="E54" s="39" t="e">
        <f>'PFA vs. Bid Data'!#REF!</f>
        <v>#REF!</v>
      </c>
      <c r="F54" s="10" t="e">
        <f t="shared" si="10"/>
        <v>#REF!</v>
      </c>
      <c r="G54" s="85" t="e">
        <f>'PFA vs. Bid Data'!#REF!</f>
        <v>#REF!</v>
      </c>
      <c r="H54" s="11" t="e">
        <f t="shared" si="11"/>
        <v>#REF!</v>
      </c>
    </row>
    <row r="55" spans="1:8" ht="12.75">
      <c r="A55" s="75" t="s">
        <v>122</v>
      </c>
      <c r="B55" s="39">
        <f>'PFA vs. Bid Data'!G56</f>
        <v>0</v>
      </c>
      <c r="C55" s="10" t="str">
        <f t="shared" si="9"/>
        <v> </v>
      </c>
      <c r="D55" s="195" t="s">
        <v>144</v>
      </c>
      <c r="E55" s="39" t="e">
        <f>'PFA vs. Bid Data'!#REF!</f>
        <v>#REF!</v>
      </c>
      <c r="F55" s="10" t="e">
        <f t="shared" si="10"/>
        <v>#REF!</v>
      </c>
      <c r="G55" s="85">
        <f>'PFA vs. Bid Data'!I56</f>
        <v>0</v>
      </c>
      <c r="H55" s="11" t="str">
        <f t="shared" si="11"/>
        <v> </v>
      </c>
    </row>
    <row r="56" spans="1:8" ht="12.75">
      <c r="A56" s="75" t="s">
        <v>174</v>
      </c>
      <c r="B56" s="39">
        <f>'PFA vs. Bid Data'!G57</f>
        <v>0</v>
      </c>
      <c r="C56" s="10" t="str">
        <f t="shared" si="9"/>
        <v> </v>
      </c>
      <c r="D56" s="195" t="s">
        <v>145</v>
      </c>
      <c r="E56" s="39" t="e">
        <f>'PFA vs. Bid Data'!#REF!</f>
        <v>#REF!</v>
      </c>
      <c r="F56" s="10" t="e">
        <f t="shared" si="10"/>
        <v>#REF!</v>
      </c>
      <c r="G56" s="85">
        <f>'PFA vs. Bid Data'!I57</f>
        <v>0</v>
      </c>
      <c r="H56" s="11" t="str">
        <f t="shared" si="11"/>
        <v> </v>
      </c>
    </row>
    <row r="57" spans="1:8" ht="12.75">
      <c r="A57" s="75" t="s">
        <v>123</v>
      </c>
      <c r="B57" s="39">
        <f>'PFA vs. Bid Data'!G58</f>
        <v>0</v>
      </c>
      <c r="C57" s="10" t="str">
        <f t="shared" si="9"/>
        <v> </v>
      </c>
      <c r="D57" s="195" t="s">
        <v>146</v>
      </c>
      <c r="E57" s="39" t="e">
        <f>'PFA vs. Bid Data'!#REF!</f>
        <v>#REF!</v>
      </c>
      <c r="F57" s="10" t="e">
        <f t="shared" si="10"/>
        <v>#REF!</v>
      </c>
      <c r="G57" s="85">
        <f>'PFA vs. Bid Data'!I58</f>
        <v>0</v>
      </c>
      <c r="H57" s="11" t="str">
        <f t="shared" si="11"/>
        <v> </v>
      </c>
    </row>
    <row r="58" spans="1:8" ht="12.75">
      <c r="A58" s="75" t="s">
        <v>124</v>
      </c>
      <c r="B58" s="39">
        <f>'PFA vs. Bid Data'!G59</f>
        <v>0</v>
      </c>
      <c r="C58" s="10" t="str">
        <f t="shared" si="9"/>
        <v> </v>
      </c>
      <c r="D58" s="195" t="s">
        <v>147</v>
      </c>
      <c r="E58" s="39" t="e">
        <f>'PFA vs. Bid Data'!#REF!</f>
        <v>#REF!</v>
      </c>
      <c r="F58" s="10" t="e">
        <f t="shared" si="10"/>
        <v>#REF!</v>
      </c>
      <c r="G58" s="85">
        <f>'PFA vs. Bid Data'!I59</f>
        <v>0</v>
      </c>
      <c r="H58" s="11" t="str">
        <f t="shared" si="11"/>
        <v> </v>
      </c>
    </row>
    <row r="59" spans="1:8" ht="12.75">
      <c r="A59" s="75" t="s">
        <v>125</v>
      </c>
      <c r="B59" s="39">
        <f>'PFA vs. Bid Data'!G60</f>
        <v>0</v>
      </c>
      <c r="C59" s="10" t="str">
        <f t="shared" si="9"/>
        <v> </v>
      </c>
      <c r="D59" s="195" t="s">
        <v>148</v>
      </c>
      <c r="E59" s="39" t="e">
        <f>'PFA vs. Bid Data'!#REF!</f>
        <v>#REF!</v>
      </c>
      <c r="F59" s="10" t="e">
        <f t="shared" si="10"/>
        <v>#REF!</v>
      </c>
      <c r="G59" s="85">
        <f>'PFA vs. Bid Data'!I60</f>
        <v>0</v>
      </c>
      <c r="H59" s="11" t="str">
        <f t="shared" si="11"/>
        <v> </v>
      </c>
    </row>
    <row r="60" spans="1:8" ht="12.75">
      <c r="A60" s="75" t="s">
        <v>126</v>
      </c>
      <c r="B60" s="39">
        <f>'PFA vs. Bid Data'!G61</f>
        <v>0</v>
      </c>
      <c r="C60" s="10" t="str">
        <f t="shared" si="9"/>
        <v> </v>
      </c>
      <c r="D60" s="195" t="s">
        <v>149</v>
      </c>
      <c r="E60" s="39" t="e">
        <f>'PFA vs. Bid Data'!#REF!</f>
        <v>#REF!</v>
      </c>
      <c r="F60" s="10" t="e">
        <f t="shared" si="10"/>
        <v>#REF!</v>
      </c>
      <c r="G60" s="85">
        <f>'PFA vs. Bid Data'!I61</f>
        <v>0</v>
      </c>
      <c r="H60" s="11" t="str">
        <f t="shared" si="11"/>
        <v> </v>
      </c>
    </row>
    <row r="61" spans="1:8" ht="12.75">
      <c r="A61" s="75" t="s">
        <v>121</v>
      </c>
      <c r="B61" s="39">
        <f>'PFA vs. Bid Data'!G62</f>
        <v>0</v>
      </c>
      <c r="C61" s="10" t="str">
        <f t="shared" si="9"/>
        <v> </v>
      </c>
      <c r="D61" s="195" t="s">
        <v>150</v>
      </c>
      <c r="E61" s="39" t="e">
        <f>'PFA vs. Bid Data'!#REF!</f>
        <v>#REF!</v>
      </c>
      <c r="F61" s="10" t="e">
        <f t="shared" si="10"/>
        <v>#REF!</v>
      </c>
      <c r="G61" s="85">
        <f>'PFA vs. Bid Data'!I62</f>
        <v>0</v>
      </c>
      <c r="H61" s="11" t="str">
        <f t="shared" si="11"/>
        <v> </v>
      </c>
    </row>
    <row r="62" spans="1:8" ht="12.75">
      <c r="A62" s="75" t="s">
        <v>127</v>
      </c>
      <c r="B62" s="39">
        <f>'PFA vs. Bid Data'!G63</f>
        <v>0</v>
      </c>
      <c r="C62" s="10" t="str">
        <f t="shared" si="9"/>
        <v> </v>
      </c>
      <c r="D62" s="195" t="s">
        <v>151</v>
      </c>
      <c r="E62" s="39" t="e">
        <f>'PFA vs. Bid Data'!#REF!</f>
        <v>#REF!</v>
      </c>
      <c r="F62" s="10" t="e">
        <f t="shared" si="10"/>
        <v>#REF!</v>
      </c>
      <c r="G62" s="85">
        <f>'PFA vs. Bid Data'!I63</f>
        <v>0</v>
      </c>
      <c r="H62" s="11" t="str">
        <f t="shared" si="11"/>
        <v> </v>
      </c>
    </row>
    <row r="63" spans="1:8" ht="12.75">
      <c r="A63" s="75" t="s">
        <v>128</v>
      </c>
      <c r="B63" s="39">
        <f>'PFA vs. Bid Data'!G64</f>
        <v>0</v>
      </c>
      <c r="C63" s="10" t="str">
        <f t="shared" si="9"/>
        <v> </v>
      </c>
      <c r="D63" s="195" t="s">
        <v>152</v>
      </c>
      <c r="E63" s="39" t="e">
        <f>'PFA vs. Bid Data'!#REF!</f>
        <v>#REF!</v>
      </c>
      <c r="F63" s="10" t="e">
        <f t="shared" si="10"/>
        <v>#REF!</v>
      </c>
      <c r="G63" s="85">
        <f>'PFA vs. Bid Data'!I64</f>
        <v>0</v>
      </c>
      <c r="H63" s="11" t="str">
        <f t="shared" si="11"/>
        <v> </v>
      </c>
    </row>
    <row r="64" spans="1:8" ht="12.75">
      <c r="A64" s="75" t="s">
        <v>129</v>
      </c>
      <c r="B64" s="39">
        <f>'PFA vs. Bid Data'!G65</f>
        <v>0</v>
      </c>
      <c r="C64" s="10" t="str">
        <f t="shared" si="9"/>
        <v> </v>
      </c>
      <c r="D64" s="195" t="s">
        <v>153</v>
      </c>
      <c r="E64" s="39" t="e">
        <f>'PFA vs. Bid Data'!#REF!</f>
        <v>#REF!</v>
      </c>
      <c r="F64" s="10" t="e">
        <f t="shared" si="10"/>
        <v>#REF!</v>
      </c>
      <c r="G64" s="85">
        <f>'PFA vs. Bid Data'!I65</f>
        <v>0</v>
      </c>
      <c r="H64" s="11" t="str">
        <f t="shared" si="11"/>
        <v> </v>
      </c>
    </row>
    <row r="65" spans="1:8" ht="12.75">
      <c r="A65" s="75" t="s">
        <v>130</v>
      </c>
      <c r="B65" s="39">
        <f>'PFA vs. Bid Data'!G66</f>
        <v>0</v>
      </c>
      <c r="C65" s="10" t="str">
        <f t="shared" si="9"/>
        <v> </v>
      </c>
      <c r="D65" s="195" t="s">
        <v>154</v>
      </c>
      <c r="E65" s="39" t="e">
        <f>'PFA vs. Bid Data'!#REF!</f>
        <v>#REF!</v>
      </c>
      <c r="F65" s="10" t="e">
        <f t="shared" si="10"/>
        <v>#REF!</v>
      </c>
      <c r="G65" s="85">
        <f>'PFA vs. Bid Data'!I66</f>
        <v>0</v>
      </c>
      <c r="H65" s="11" t="str">
        <f t="shared" si="11"/>
        <v> </v>
      </c>
    </row>
    <row r="66" spans="1:8" ht="12.75">
      <c r="A66" s="75" t="s">
        <v>131</v>
      </c>
      <c r="B66" s="39">
        <f>'PFA vs. Bid Data'!G67</f>
        <v>0</v>
      </c>
      <c r="C66" s="10" t="str">
        <f t="shared" si="9"/>
        <v> </v>
      </c>
      <c r="D66" s="195" t="s">
        <v>155</v>
      </c>
      <c r="E66" s="39" t="e">
        <f>'PFA vs. Bid Data'!#REF!</f>
        <v>#REF!</v>
      </c>
      <c r="F66" s="10" t="e">
        <f t="shared" si="10"/>
        <v>#REF!</v>
      </c>
      <c r="G66" s="85">
        <f>'PFA vs. Bid Data'!I67</f>
        <v>0</v>
      </c>
      <c r="H66" s="11" t="str">
        <f t="shared" si="11"/>
        <v> </v>
      </c>
    </row>
    <row r="67" spans="1:8" ht="12.75">
      <c r="A67" s="75" t="s">
        <v>132</v>
      </c>
      <c r="B67" s="39">
        <f>'PFA vs. Bid Data'!G68</f>
        <v>0</v>
      </c>
      <c r="C67" s="10" t="str">
        <f t="shared" si="9"/>
        <v> </v>
      </c>
      <c r="D67" s="195" t="s">
        <v>156</v>
      </c>
      <c r="E67" s="39" t="e">
        <f>'PFA vs. Bid Data'!#REF!</f>
        <v>#REF!</v>
      </c>
      <c r="F67" s="10" t="e">
        <f t="shared" si="10"/>
        <v>#REF!</v>
      </c>
      <c r="G67" s="85">
        <f>'PFA vs. Bid Data'!I68</f>
        <v>0</v>
      </c>
      <c r="H67" s="11" t="str">
        <f t="shared" si="11"/>
        <v> </v>
      </c>
    </row>
    <row r="68" spans="1:8" ht="12.75">
      <c r="A68" s="75" t="s">
        <v>133</v>
      </c>
      <c r="B68" s="39">
        <f>'PFA vs. Bid Data'!G69</f>
        <v>0</v>
      </c>
      <c r="C68" s="10" t="str">
        <f t="shared" si="9"/>
        <v> </v>
      </c>
      <c r="D68" s="195" t="s">
        <v>157</v>
      </c>
      <c r="E68" s="39" t="e">
        <f>'PFA vs. Bid Data'!#REF!</f>
        <v>#REF!</v>
      </c>
      <c r="F68" s="10" t="e">
        <f t="shared" si="10"/>
        <v>#REF!</v>
      </c>
      <c r="G68" s="85">
        <f>'PFA vs. Bid Data'!I69</f>
        <v>0</v>
      </c>
      <c r="H68" s="11" t="str">
        <f t="shared" si="11"/>
        <v> </v>
      </c>
    </row>
    <row r="69" spans="1:8" ht="12.75">
      <c r="A69" s="75" t="s">
        <v>134</v>
      </c>
      <c r="B69" s="39">
        <f>'PFA vs. Bid Data'!G70</f>
        <v>0</v>
      </c>
      <c r="C69" s="10" t="str">
        <f t="shared" si="9"/>
        <v> </v>
      </c>
      <c r="D69" s="195" t="s">
        <v>158</v>
      </c>
      <c r="E69" s="39" t="e">
        <f>'PFA vs. Bid Data'!#REF!</f>
        <v>#REF!</v>
      </c>
      <c r="F69" s="10" t="e">
        <f t="shared" si="10"/>
        <v>#REF!</v>
      </c>
      <c r="G69" s="85">
        <f>'PFA vs. Bid Data'!I70</f>
        <v>0</v>
      </c>
      <c r="H69" s="11" t="str">
        <f t="shared" si="11"/>
        <v> </v>
      </c>
    </row>
    <row r="70" spans="1:8" ht="12.75">
      <c r="A70" s="75" t="s">
        <v>135</v>
      </c>
      <c r="B70" s="39">
        <f>'PFA vs. Bid Data'!G71</f>
        <v>0</v>
      </c>
      <c r="C70" s="10" t="str">
        <f t="shared" si="9"/>
        <v> </v>
      </c>
      <c r="D70" s="195" t="s">
        <v>159</v>
      </c>
      <c r="E70" s="39" t="e">
        <f>'PFA vs. Bid Data'!#REF!</f>
        <v>#REF!</v>
      </c>
      <c r="F70" s="10" t="e">
        <f t="shared" si="10"/>
        <v>#REF!</v>
      </c>
      <c r="G70" s="85">
        <f>'PFA vs. Bid Data'!I71</f>
        <v>0</v>
      </c>
      <c r="H70" s="11" t="str">
        <f t="shared" si="11"/>
        <v> </v>
      </c>
    </row>
    <row r="71" spans="1:8" ht="12.75">
      <c r="A71" s="75" t="s">
        <v>136</v>
      </c>
      <c r="B71" s="39">
        <f>'PFA vs. Bid Data'!G72</f>
        <v>0</v>
      </c>
      <c r="C71" s="10" t="str">
        <f t="shared" si="9"/>
        <v> </v>
      </c>
      <c r="D71" s="195" t="s">
        <v>160</v>
      </c>
      <c r="E71" s="39" t="e">
        <f>'PFA vs. Bid Data'!#REF!</f>
        <v>#REF!</v>
      </c>
      <c r="F71" s="10" t="e">
        <f t="shared" si="10"/>
        <v>#REF!</v>
      </c>
      <c r="G71" s="85">
        <f>'PFA vs. Bid Data'!I72</f>
        <v>0</v>
      </c>
      <c r="H71" s="11" t="str">
        <f t="shared" si="11"/>
        <v> </v>
      </c>
    </row>
    <row r="72" spans="1:8" ht="12.75">
      <c r="A72" s="75" t="s">
        <v>137</v>
      </c>
      <c r="B72" s="39">
        <f>'PFA vs. Bid Data'!G73</f>
        <v>0</v>
      </c>
      <c r="C72" s="10" t="str">
        <f t="shared" si="9"/>
        <v> </v>
      </c>
      <c r="D72" s="195" t="s">
        <v>161</v>
      </c>
      <c r="E72" s="39" t="e">
        <f>'PFA vs. Bid Data'!#REF!</f>
        <v>#REF!</v>
      </c>
      <c r="F72" s="10" t="e">
        <f t="shared" si="10"/>
        <v>#REF!</v>
      </c>
      <c r="G72" s="85">
        <f>'PFA vs. Bid Data'!I73</f>
        <v>0</v>
      </c>
      <c r="H72" s="11" t="str">
        <f t="shared" si="11"/>
        <v> </v>
      </c>
    </row>
    <row r="73" spans="1:8" ht="12.75">
      <c r="A73" s="75" t="s">
        <v>138</v>
      </c>
      <c r="B73" s="39">
        <f>'PFA vs. Bid Data'!G74</f>
        <v>0</v>
      </c>
      <c r="C73" s="10" t="str">
        <f t="shared" si="9"/>
        <v> </v>
      </c>
      <c r="D73" s="195" t="s">
        <v>162</v>
      </c>
      <c r="E73" s="39" t="e">
        <f>'PFA vs. Bid Data'!#REF!</f>
        <v>#REF!</v>
      </c>
      <c r="F73" s="10" t="e">
        <f t="shared" si="10"/>
        <v>#REF!</v>
      </c>
      <c r="G73" s="85">
        <f>'PFA vs. Bid Data'!I74</f>
        <v>0</v>
      </c>
      <c r="H73" s="11" t="str">
        <f t="shared" si="11"/>
        <v> </v>
      </c>
    </row>
    <row r="74" spans="1:8" ht="12.75">
      <c r="A74" s="75" t="s">
        <v>139</v>
      </c>
      <c r="B74" s="39">
        <f>'PFA vs. Bid Data'!G75</f>
        <v>0</v>
      </c>
      <c r="C74" s="10" t="str">
        <f t="shared" si="9"/>
        <v> </v>
      </c>
      <c r="D74" s="195" t="s">
        <v>163</v>
      </c>
      <c r="E74" s="39" t="e">
        <f>'PFA vs. Bid Data'!#REF!</f>
        <v>#REF!</v>
      </c>
      <c r="F74" s="10" t="e">
        <f t="shared" si="10"/>
        <v>#REF!</v>
      </c>
      <c r="G74" s="85">
        <f>'PFA vs. Bid Data'!I75</f>
        <v>0</v>
      </c>
      <c r="H74" s="11" t="str">
        <f t="shared" si="11"/>
        <v> </v>
      </c>
    </row>
    <row r="75" spans="1:8" ht="12.75">
      <c r="A75" s="75" t="s">
        <v>140</v>
      </c>
      <c r="B75" s="39">
        <f>'PFA vs. Bid Data'!G76</f>
        <v>0</v>
      </c>
      <c r="C75" s="10" t="str">
        <f t="shared" si="9"/>
        <v> </v>
      </c>
      <c r="D75" s="195" t="s">
        <v>164</v>
      </c>
      <c r="E75" s="39" t="e">
        <f>'PFA vs. Bid Data'!#REF!</f>
        <v>#REF!</v>
      </c>
      <c r="F75" s="10" t="e">
        <f t="shared" si="10"/>
        <v>#REF!</v>
      </c>
      <c r="G75" s="85">
        <f>'PFA vs. Bid Data'!I76</f>
        <v>0</v>
      </c>
      <c r="H75" s="11" t="str">
        <f t="shared" si="11"/>
        <v> </v>
      </c>
    </row>
    <row r="76" spans="1:8" ht="12.75">
      <c r="A76" s="137" t="s">
        <v>141</v>
      </c>
      <c r="B76" s="39">
        <f>'PFA vs. Bid Data'!G77</f>
        <v>0</v>
      </c>
      <c r="C76" s="10" t="str">
        <f t="shared" si="9"/>
        <v> </v>
      </c>
      <c r="D76" s="196" t="s">
        <v>165</v>
      </c>
      <c r="E76" s="39" t="e">
        <f>'PFA vs. Bid Data'!#REF!</f>
        <v>#REF!</v>
      </c>
      <c r="F76" s="10" t="e">
        <f t="shared" si="10"/>
        <v>#REF!</v>
      </c>
      <c r="G76" s="85">
        <f>'PFA vs. Bid Data'!I77</f>
        <v>0</v>
      </c>
      <c r="H76" s="11" t="str">
        <f t="shared" si="11"/>
        <v> </v>
      </c>
    </row>
    <row r="77" spans="1:8" ht="12.75">
      <c r="A77" s="75" t="s">
        <v>142</v>
      </c>
      <c r="B77" s="39">
        <f>'PFA vs. Bid Data'!G78</f>
        <v>0</v>
      </c>
      <c r="C77" s="10" t="str">
        <f t="shared" si="9"/>
        <v> </v>
      </c>
      <c r="D77" s="195" t="s">
        <v>166</v>
      </c>
      <c r="E77" s="39" t="e">
        <f>'PFA vs. Bid Data'!#REF!</f>
        <v>#REF!</v>
      </c>
      <c r="F77" s="10" t="e">
        <f t="shared" si="10"/>
        <v>#REF!</v>
      </c>
      <c r="G77" s="85">
        <f>'PFA vs. Bid Data'!I78</f>
        <v>0</v>
      </c>
      <c r="H77" s="11" t="str">
        <f t="shared" si="11"/>
        <v> </v>
      </c>
    </row>
    <row r="78" spans="1:8" ht="12.75">
      <c r="A78" s="75" t="s">
        <v>143</v>
      </c>
      <c r="B78" s="39">
        <f>'PFA vs. Bid Data'!G79</f>
        <v>0</v>
      </c>
      <c r="C78" s="10" t="str">
        <f t="shared" si="9"/>
        <v> </v>
      </c>
      <c r="D78" s="195" t="s">
        <v>167</v>
      </c>
      <c r="E78" s="39" t="e">
        <f>'PFA vs. Bid Data'!#REF!</f>
        <v>#REF!</v>
      </c>
      <c r="F78" s="10" t="e">
        <f t="shared" si="10"/>
        <v>#REF!</v>
      </c>
      <c r="G78" s="85">
        <f>'PFA vs. Bid Data'!I79</f>
        <v>0</v>
      </c>
      <c r="H78" s="11" t="str">
        <f t="shared" si="11"/>
        <v> </v>
      </c>
    </row>
    <row r="79" spans="1:8" ht="12.75">
      <c r="A79" s="75" t="s">
        <v>173</v>
      </c>
      <c r="B79" s="42"/>
      <c r="C79" s="42"/>
      <c r="D79" s="42"/>
      <c r="E79" s="39" t="e">
        <f>'PFA vs. Bid Data'!#REF!</f>
        <v>#REF!</v>
      </c>
      <c r="F79" s="10" t="e">
        <f t="shared" si="10"/>
        <v>#REF!</v>
      </c>
      <c r="G79" s="186"/>
      <c r="H79" s="179"/>
    </row>
    <row r="80" spans="1:8" ht="15.75">
      <c r="A80" s="36" t="s">
        <v>168</v>
      </c>
      <c r="B80" s="14" t="e">
        <f>SUM(B51:B78)</f>
        <v>#REF!</v>
      </c>
      <c r="C80" s="14" t="e">
        <f>SUM(C51:C78)</f>
        <v>#REF!</v>
      </c>
      <c r="D80" s="45"/>
      <c r="E80" s="14" t="e">
        <f>SUM(E51:E79)</f>
        <v>#REF!</v>
      </c>
      <c r="F80" s="14" t="e">
        <f>SUM(F51:F79)</f>
        <v>#REF!</v>
      </c>
      <c r="G80" s="83" t="e">
        <f>SUM(G51:G78)</f>
        <v>#REF!</v>
      </c>
      <c r="H80" s="43" t="e">
        <f>SUM(H51:H78)</f>
        <v>#REF!</v>
      </c>
    </row>
    <row r="81" spans="1:8" ht="15.75">
      <c r="A81" s="44" t="s">
        <v>89</v>
      </c>
      <c r="B81" s="169"/>
      <c r="C81" s="169"/>
      <c r="D81" s="45"/>
      <c r="E81" s="31"/>
      <c r="F81" s="31"/>
      <c r="G81" s="185"/>
      <c r="H81" s="32"/>
    </row>
    <row r="82" spans="1:8" s="160" customFormat="1" ht="12.75" customHeight="1">
      <c r="A82" s="178" t="str">
        <f>'PFA vs. Bid Data'!A83</f>
        <v>Value of Alternates included in the District's Total Project Budget</v>
      </c>
      <c r="B82" s="39">
        <f>'PFA vs. Bid Data'!G83</f>
        <v>0</v>
      </c>
      <c r="C82" s="10" t="str">
        <f>IF(B82=0," ",B82)</f>
        <v> </v>
      </c>
      <c r="D82" s="175"/>
      <c r="E82" s="39" t="e">
        <f>'PFA vs. Bid Data'!#REF!</f>
        <v>#REF!</v>
      </c>
      <c r="F82" s="10" t="e">
        <f>IF(E82=0," ",E82)</f>
        <v>#REF!</v>
      </c>
      <c r="G82" s="85">
        <f>'PFA vs. Bid Data'!I83</f>
        <v>0</v>
      </c>
      <c r="H82" s="11" t="str">
        <f>IF(G82=0," ",G82)</f>
        <v> </v>
      </c>
    </row>
    <row r="83" spans="1:8" s="160" customFormat="1" ht="12.75" customHeight="1">
      <c r="A83" s="178" t="str">
        <f>'PFA vs. Bid Data'!A84</f>
        <v>Value of Alternatesto be funded through Bid Savings</v>
      </c>
      <c r="B83" s="39">
        <f>'PFA vs. Bid Data'!G84</f>
        <v>0</v>
      </c>
      <c r="C83" s="10" t="str">
        <f>IF(B83=0," ",B83)</f>
        <v> </v>
      </c>
      <c r="D83" s="175"/>
      <c r="E83" s="39" t="e">
        <f>'PFA vs. Bid Data'!#REF!</f>
        <v>#REF!</v>
      </c>
      <c r="F83" s="10" t="e">
        <f>IF(E83=0," ",E83)</f>
        <v>#REF!</v>
      </c>
      <c r="G83" s="85">
        <f>'PFA vs. Bid Data'!I84</f>
        <v>0</v>
      </c>
      <c r="H83" s="11" t="str">
        <f>IF(G83=0," ",G83)</f>
        <v> </v>
      </c>
    </row>
    <row r="84" spans="1:8" s="160" customFormat="1" ht="12.75" customHeight="1">
      <c r="A84" s="178">
        <f>'PFA vs. Bid Data'!A85</f>
        <v>0</v>
      </c>
      <c r="B84" s="39">
        <f>'PFA vs. Bid Data'!G85</f>
        <v>0</v>
      </c>
      <c r="C84" s="10" t="str">
        <f>IF(B84=0," ",B84)</f>
        <v> </v>
      </c>
      <c r="D84" s="175"/>
      <c r="E84" s="39" t="e">
        <f>'PFA vs. Bid Data'!#REF!</f>
        <v>#REF!</v>
      </c>
      <c r="F84" s="10" t="e">
        <f>IF(E84=0," ",E84)</f>
        <v>#REF!</v>
      </c>
      <c r="G84" s="85">
        <f>'PFA vs. Bid Data'!I85</f>
        <v>0</v>
      </c>
      <c r="H84" s="11" t="str">
        <f>IF(G84=0," ",G84)</f>
        <v> </v>
      </c>
    </row>
    <row r="85" spans="1:8" ht="12.75">
      <c r="A85" s="56" t="s">
        <v>90</v>
      </c>
      <c r="B85" s="14">
        <f>SUM(B82:B84)</f>
        <v>0</v>
      </c>
      <c r="C85" s="14">
        <f>SUM(C82:C84)</f>
        <v>0</v>
      </c>
      <c r="D85" s="12" t="s">
        <v>91</v>
      </c>
      <c r="E85" s="14" t="e">
        <f>SUM(E82:E84)</f>
        <v>#REF!</v>
      </c>
      <c r="F85" s="14" t="e">
        <f>SUM(F82:F84)</f>
        <v>#REF!</v>
      </c>
      <c r="G85" s="83">
        <f>SUM(G82:G84)</f>
        <v>0</v>
      </c>
      <c r="H85" s="43">
        <f>SUM(H82:H84)</f>
        <v>0</v>
      </c>
    </row>
    <row r="86" spans="1:8" ht="12.75">
      <c r="A86" s="190"/>
      <c r="B86" s="164"/>
      <c r="C86" s="164"/>
      <c r="D86" s="191"/>
      <c r="E86" s="46"/>
      <c r="F86" s="46"/>
      <c r="G86" s="185"/>
      <c r="H86" s="32"/>
    </row>
    <row r="87" spans="1:8" ht="12.75">
      <c r="A87" s="56" t="s">
        <v>172</v>
      </c>
      <c r="B87" s="41" t="e">
        <f>'PFA vs. Bid Data'!#REF!</f>
        <v>#REF!</v>
      </c>
      <c r="C87" s="10" t="e">
        <f>IF(B87=0,0,B87)</f>
        <v>#REF!</v>
      </c>
      <c r="D87" s="12" t="s">
        <v>92</v>
      </c>
      <c r="E87" s="41" t="e">
        <f>'PFA vs. Bid Data'!#REF!</f>
        <v>#REF!</v>
      </c>
      <c r="F87" s="10" t="e">
        <f>IF(E87=0,0,E87)</f>
        <v>#REF!</v>
      </c>
      <c r="G87" s="101" t="e">
        <f>'PFA vs. Bid Data'!#REF!</f>
        <v>#REF!</v>
      </c>
      <c r="H87" s="11" t="e">
        <f>IF(G87=0,0,G87)</f>
        <v>#REF!</v>
      </c>
    </row>
    <row r="88" spans="1:8" ht="12.75">
      <c r="A88" s="190" t="s">
        <v>93</v>
      </c>
      <c r="B88" s="164"/>
      <c r="C88" s="164"/>
      <c r="D88" s="191"/>
      <c r="E88" s="31"/>
      <c r="F88" s="31"/>
      <c r="G88" s="185"/>
      <c r="H88" s="32"/>
    </row>
    <row r="89" spans="1:8" ht="12.75">
      <c r="A89" s="56" t="s">
        <v>94</v>
      </c>
      <c r="B89" s="39">
        <f>'PFA vs. Bid Data'!G88</f>
        <v>0</v>
      </c>
      <c r="C89" s="10" t="str">
        <f>IF(B89=0," ",B89)</f>
        <v> </v>
      </c>
      <c r="D89" s="9" t="s">
        <v>95</v>
      </c>
      <c r="E89" s="39" t="e">
        <f>'PFA vs. Bid Data'!#REF!</f>
        <v>#REF!</v>
      </c>
      <c r="F89" s="10" t="e">
        <f>IF(E89=0," ",E89)</f>
        <v>#REF!</v>
      </c>
      <c r="G89" s="85">
        <f>'PFA vs. Bid Data'!I88</f>
        <v>0</v>
      </c>
      <c r="H89" s="11" t="str">
        <f>IF(G89=0," ",G89)</f>
        <v> </v>
      </c>
    </row>
    <row r="90" spans="1:8" ht="12.75">
      <c r="A90" s="56" t="s">
        <v>96</v>
      </c>
      <c r="B90" s="39">
        <f>'PFA vs. Bid Data'!G89</f>
        <v>0</v>
      </c>
      <c r="C90" s="10" t="str">
        <f>IF(B90=0," ",B90)</f>
        <v> </v>
      </c>
      <c r="D90" s="9" t="s">
        <v>97</v>
      </c>
      <c r="E90" s="39" t="e">
        <f>'PFA vs. Bid Data'!#REF!</f>
        <v>#REF!</v>
      </c>
      <c r="F90" s="10" t="e">
        <f>IF(E90=0," ",E90)</f>
        <v>#REF!</v>
      </c>
      <c r="G90" s="85">
        <f>'PFA vs. Bid Data'!I89</f>
        <v>0</v>
      </c>
      <c r="H90" s="11" t="str">
        <f>IF(G90=0," ",G90)</f>
        <v> </v>
      </c>
    </row>
    <row r="91" spans="1:8" ht="12.75">
      <c r="A91" s="56" t="s">
        <v>98</v>
      </c>
      <c r="B91" s="39">
        <f>'PFA vs. Bid Data'!G90</f>
        <v>0</v>
      </c>
      <c r="C91" s="10" t="str">
        <f>IF(B91=0," ",B91)</f>
        <v> </v>
      </c>
      <c r="D91" s="9" t="s">
        <v>99</v>
      </c>
      <c r="E91" s="39" t="e">
        <f>'PFA vs. Bid Data'!#REF!</f>
        <v>#REF!</v>
      </c>
      <c r="F91" s="10" t="e">
        <f>IF(E91=0," ",E91)</f>
        <v>#REF!</v>
      </c>
      <c r="G91" s="85">
        <f>'PFA vs. Bid Data'!I90</f>
        <v>0</v>
      </c>
      <c r="H91" s="11" t="str">
        <f>IF(G91=0," ",G91)</f>
        <v> </v>
      </c>
    </row>
    <row r="92" spans="1:8" ht="12.75">
      <c r="A92" s="56" t="s">
        <v>100</v>
      </c>
      <c r="B92" s="39">
        <f>'PFA vs. Bid Data'!G91</f>
        <v>0</v>
      </c>
      <c r="C92" s="10" t="str">
        <f>IF(B92=0," ",B92)</f>
        <v> </v>
      </c>
      <c r="D92" s="9" t="s">
        <v>101</v>
      </c>
      <c r="E92" s="39" t="e">
        <f>'PFA vs. Bid Data'!#REF!</f>
        <v>#REF!</v>
      </c>
      <c r="F92" s="10" t="e">
        <f>IF(E92=0," ",E92)</f>
        <v>#REF!</v>
      </c>
      <c r="G92" s="85">
        <f>'PFA vs. Bid Data'!I91</f>
        <v>0</v>
      </c>
      <c r="H92" s="11" t="str">
        <f>IF(G92=0," ",G92)</f>
        <v> </v>
      </c>
    </row>
    <row r="93" spans="1:8" ht="15.75">
      <c r="A93" s="13" t="s">
        <v>102</v>
      </c>
      <c r="B93" s="14">
        <f>SUM(B89:B92)</f>
        <v>0</v>
      </c>
      <c r="C93" s="14">
        <f>SUM(C89:C92)</f>
        <v>0</v>
      </c>
      <c r="D93" s="45"/>
      <c r="E93" s="28" t="e">
        <f>SUM(E89:E92)</f>
        <v>#REF!</v>
      </c>
      <c r="F93" s="28" t="e">
        <f>SUM(F89:F92)</f>
        <v>#REF!</v>
      </c>
      <c r="G93" s="183">
        <f>SUM(G89:G92)</f>
        <v>0</v>
      </c>
      <c r="H93" s="15">
        <f>SUM(H89:H92)</f>
        <v>0</v>
      </c>
    </row>
    <row r="94" spans="1:8" ht="12.75">
      <c r="A94" s="66" t="s">
        <v>103</v>
      </c>
      <c r="B94" s="197"/>
      <c r="C94" s="197"/>
      <c r="D94" s="67"/>
      <c r="E94" s="31"/>
      <c r="F94" s="31"/>
      <c r="G94" s="185"/>
      <c r="H94" s="32"/>
    </row>
    <row r="95" spans="1:8" ht="12.75">
      <c r="A95" s="57" t="s">
        <v>83</v>
      </c>
      <c r="B95" s="41">
        <f>'PFA vs. Bid Data'!G94</f>
        <v>0</v>
      </c>
      <c r="C95" s="10" t="str">
        <f>IF(B95=0," ",B95)</f>
        <v> </v>
      </c>
      <c r="D95" s="9" t="s">
        <v>104</v>
      </c>
      <c r="E95" s="41" t="e">
        <f>'PFA vs. Bid Data'!#REF!</f>
        <v>#REF!</v>
      </c>
      <c r="F95" s="10" t="e">
        <f>IF(E95=0," ",E95)</f>
        <v>#REF!</v>
      </c>
      <c r="G95" s="101">
        <f>'PFA vs. Bid Data'!I94</f>
        <v>0</v>
      </c>
      <c r="H95" s="11" t="str">
        <f>IF(G95=0," ",G95)</f>
        <v> </v>
      </c>
    </row>
    <row r="96" spans="1:8" ht="12.75">
      <c r="A96" s="57" t="s">
        <v>82</v>
      </c>
      <c r="B96" s="41">
        <f>'PFA vs. Bid Data'!G95</f>
        <v>0</v>
      </c>
      <c r="C96" s="10" t="str">
        <f>IF(B96=0," ",B96)</f>
        <v> </v>
      </c>
      <c r="D96" s="9" t="s">
        <v>105</v>
      </c>
      <c r="E96" s="41" t="e">
        <f>'PFA vs. Bid Data'!#REF!</f>
        <v>#REF!</v>
      </c>
      <c r="F96" s="10" t="e">
        <f>IF(E96=0," ",E96)</f>
        <v>#REF!</v>
      </c>
      <c r="G96" s="101">
        <f>'PFA vs. Bid Data'!I95</f>
        <v>0</v>
      </c>
      <c r="H96" s="11" t="str">
        <f>IF(G96=0," ",G96)</f>
        <v> </v>
      </c>
    </row>
    <row r="97" spans="1:8" ht="12.75">
      <c r="A97" s="57" t="s">
        <v>106</v>
      </c>
      <c r="B97" s="41">
        <f>'PFA vs. Bid Data'!G96</f>
        <v>0</v>
      </c>
      <c r="C97" s="10" t="str">
        <f>IF(B97=0," ",B97)</f>
        <v> </v>
      </c>
      <c r="D97" s="9" t="s">
        <v>107</v>
      </c>
      <c r="E97" s="41" t="e">
        <f>'PFA vs. Bid Data'!#REF!</f>
        <v>#REF!</v>
      </c>
      <c r="F97" s="10" t="e">
        <f>IF(E97=0," ",E97)</f>
        <v>#REF!</v>
      </c>
      <c r="G97" s="101">
        <f>'PFA vs. Bid Data'!I96</f>
        <v>0</v>
      </c>
      <c r="H97" s="11" t="str">
        <f>IF(G97=0," ",G97)</f>
        <v> </v>
      </c>
    </row>
    <row r="98" spans="1:8" ht="12.75">
      <c r="A98" s="56" t="s">
        <v>108</v>
      </c>
      <c r="B98" s="164"/>
      <c r="C98" s="164"/>
      <c r="D98" s="67"/>
      <c r="E98" s="41" t="e">
        <f>'PFA vs. Bid Data'!#REF!</f>
        <v>#REF!</v>
      </c>
      <c r="F98" s="10" t="e">
        <f>IF(E98=0," ",E98)</f>
        <v>#REF!</v>
      </c>
      <c r="G98" s="185"/>
      <c r="H98" s="32"/>
    </row>
    <row r="99" spans="1:8" ht="12.75">
      <c r="A99" s="47" t="s">
        <v>109</v>
      </c>
      <c r="B99" s="14">
        <f>SUM(B95:B97)</f>
        <v>0</v>
      </c>
      <c r="C99" s="14">
        <f>SUM(C95:C97)</f>
        <v>0</v>
      </c>
      <c r="D99" s="67"/>
      <c r="E99" s="28" t="e">
        <f>SUM(E95:E98)</f>
        <v>#REF!</v>
      </c>
      <c r="F99" s="28" t="e">
        <f>SUM(F95:F98)</f>
        <v>#REF!</v>
      </c>
      <c r="G99" s="183">
        <f>SUM(G95:G97)</f>
        <v>0</v>
      </c>
      <c r="H99" s="15">
        <f>SUM(H95:H97)</f>
        <v>0</v>
      </c>
    </row>
    <row r="100" spans="1:8" ht="12.75">
      <c r="A100" s="190" t="s">
        <v>110</v>
      </c>
      <c r="B100" s="164"/>
      <c r="C100" s="164"/>
      <c r="D100" s="191"/>
      <c r="E100" s="31"/>
      <c r="F100" s="31"/>
      <c r="G100" s="185"/>
      <c r="H100" s="32"/>
    </row>
    <row r="101" spans="1:8" ht="12.75">
      <c r="A101" s="192" t="s">
        <v>171</v>
      </c>
      <c r="B101" s="39" t="e">
        <f>'PFA vs. Bid Data'!#REF!</f>
        <v>#REF!</v>
      </c>
      <c r="C101" s="10" t="e">
        <f>IF(B101=0,0,B101)</f>
        <v>#REF!</v>
      </c>
      <c r="D101" s="9" t="s">
        <v>111</v>
      </c>
      <c r="E101" s="39" t="e">
        <f>'PFA vs. Bid Data'!#REF!</f>
        <v>#REF!</v>
      </c>
      <c r="F101" s="10" t="e">
        <f>IF(E101=0,0,E101)</f>
        <v>#REF!</v>
      </c>
      <c r="G101" s="85" t="e">
        <f>'PFA vs. Bid Data'!#REF!</f>
        <v>#REF!</v>
      </c>
      <c r="H101" s="11" t="e">
        <f>IF(G101=0,0,G101)</f>
        <v>#REF!</v>
      </c>
    </row>
    <row r="102" spans="1:8" ht="13.5" thickBot="1">
      <c r="A102" s="48" t="s">
        <v>112</v>
      </c>
      <c r="B102" s="171"/>
      <c r="C102" s="171"/>
      <c r="D102" s="89"/>
      <c r="E102" s="49"/>
      <c r="F102" s="49"/>
      <c r="G102" s="187">
        <f>'PFA vs. Bid Data'!I99</f>
        <v>0</v>
      </c>
      <c r="H102" s="11">
        <f>IF(G102=0,0,G102)</f>
        <v>0</v>
      </c>
    </row>
    <row r="103" spans="1:8" ht="16.5" thickBot="1">
      <c r="A103" s="50" t="s">
        <v>113</v>
      </c>
      <c r="B103" s="172" t="e">
        <f>B101+B99+B93+B87+B80+B49+B42+B24+B85+B44+B8</f>
        <v>#REF!</v>
      </c>
      <c r="C103" s="172" t="e">
        <f>C101+C99+C93+C87+C80+C49+C42+C24+C85+C44+C8</f>
        <v>#REF!</v>
      </c>
      <c r="D103" s="90"/>
      <c r="E103" s="172" t="e">
        <f>E101+E99+E93+E87+E80+E49+E42+E24+E85+E44+E8</f>
        <v>#REF!</v>
      </c>
      <c r="F103" s="172" t="e">
        <f>F101+F99+F93+F87+F80+F49+F42+F24+F85+F44+F8</f>
        <v>#REF!</v>
      </c>
      <c r="G103" s="181" t="e">
        <f>G102+G101+G99+G93+G87+G80+G49+G42+G24+G85+G44+G8</f>
        <v>#REF!</v>
      </c>
      <c r="H103" s="174" t="e">
        <f>H102+H101+H99+H93+H87+H80+H49+H42+H24+H85+H44+H8</f>
        <v>#REF!</v>
      </c>
    </row>
    <row r="104" spans="1:8" ht="15">
      <c r="A104" s="51" t="s">
        <v>89</v>
      </c>
      <c r="B104" s="77">
        <f>B85</f>
        <v>0</v>
      </c>
      <c r="C104" s="77">
        <f>C85</f>
        <v>0</v>
      </c>
      <c r="D104" s="51"/>
      <c r="E104" s="68"/>
      <c r="F104" s="68"/>
      <c r="G104" s="69"/>
      <c r="H104" s="69"/>
    </row>
    <row r="105" spans="1:8" ht="15">
      <c r="A105" s="52" t="s">
        <v>114</v>
      </c>
      <c r="B105" s="78" t="e">
        <f>H103</f>
        <v>#REF!</v>
      </c>
      <c r="C105" s="78" t="e">
        <f>H103</f>
        <v>#REF!</v>
      </c>
      <c r="D105" s="52"/>
      <c r="E105" s="53"/>
      <c r="F105" s="53"/>
      <c r="G105" s="54"/>
      <c r="H105" s="54"/>
    </row>
    <row r="106" spans="1:8" ht="15">
      <c r="A106" s="52" t="s">
        <v>115</v>
      </c>
      <c r="B106" s="78" t="e">
        <f>E103</f>
        <v>#REF!</v>
      </c>
      <c r="C106" s="78" t="e">
        <f>F103</f>
        <v>#REF!</v>
      </c>
      <c r="D106" s="52"/>
      <c r="E106" s="53"/>
      <c r="F106" s="53"/>
      <c r="G106" s="54"/>
      <c r="H106" s="54"/>
    </row>
    <row r="107" spans="1:8" ht="15">
      <c r="A107" s="52" t="s">
        <v>116</v>
      </c>
      <c r="B107" s="78" t="e">
        <f>B103-B104-B105-B106</f>
        <v>#REF!</v>
      </c>
      <c r="C107" s="78" t="e">
        <f>C103-C104-C105-C106</f>
        <v>#REF!</v>
      </c>
      <c r="D107" s="52"/>
      <c r="E107" s="53"/>
      <c r="F107" s="53"/>
      <c r="G107" s="54"/>
      <c r="H107" s="54"/>
    </row>
    <row r="108" spans="1:8" ht="16.5" thickBot="1">
      <c r="A108" s="52" t="s">
        <v>117</v>
      </c>
      <c r="B108" s="76" t="e">
        <f>'PFA vs. Bid Data'!#REF!</f>
        <v>#REF!</v>
      </c>
      <c r="C108" s="76" t="e">
        <f>'PFA vs. Bid Data'!#REF!</f>
        <v>#REF!</v>
      </c>
      <c r="D108" s="52"/>
      <c r="E108" s="53"/>
      <c r="F108" s="53"/>
      <c r="G108" s="54"/>
      <c r="H108" s="54"/>
    </row>
    <row r="109" spans="1:8" ht="16.5" thickBot="1">
      <c r="A109" s="55" t="s">
        <v>175</v>
      </c>
      <c r="B109" s="173" t="e">
        <f>B107*B108</f>
        <v>#REF!</v>
      </c>
      <c r="C109" s="173" t="e">
        <f>C107*C108</f>
        <v>#REF!</v>
      </c>
      <c r="D109" s="91"/>
      <c r="E109" s="53"/>
      <c r="F109" s="53"/>
      <c r="G109" s="54"/>
      <c r="H109" s="54"/>
    </row>
    <row r="110" spans="1:8" ht="12.75">
      <c r="A110" s="198"/>
      <c r="B110" s="198"/>
      <c r="C110" s="198"/>
      <c r="D110" s="198"/>
      <c r="E110" s="199"/>
      <c r="F110" s="199"/>
      <c r="G110" s="70"/>
      <c r="H110" s="198"/>
    </row>
    <row r="111" spans="1:8" ht="84" customHeight="1">
      <c r="A111" s="639" t="e">
        <f>'PFA vs. Bid Data'!#REF!</f>
        <v>#REF!</v>
      </c>
      <c r="B111" s="639"/>
      <c r="C111" s="639"/>
      <c r="D111" s="639"/>
      <c r="E111" s="639"/>
      <c r="F111" s="639"/>
      <c r="G111" s="639"/>
      <c r="H111" s="639"/>
    </row>
    <row r="112" spans="1:8" ht="39" customHeight="1">
      <c r="A112" s="639" t="e">
        <f>'PFA vs. Bid Data'!#REF!</f>
        <v>#REF!</v>
      </c>
      <c r="B112" s="640"/>
      <c r="C112" s="640"/>
      <c r="D112" s="640"/>
      <c r="E112" s="640"/>
      <c r="F112" s="640"/>
      <c r="G112" s="640"/>
      <c r="H112" s="640"/>
    </row>
    <row r="113" spans="5:6" ht="12.75">
      <c r="E113" s="200"/>
      <c r="F113" s="200"/>
    </row>
    <row r="114" spans="5:6" ht="12.75">
      <c r="E114" s="200"/>
      <c r="F114" s="200"/>
    </row>
    <row r="115" spans="5:6" ht="12.75">
      <c r="E115" s="200"/>
      <c r="F115" s="200"/>
    </row>
    <row r="116" spans="5:6" ht="12.75">
      <c r="E116" s="200"/>
      <c r="F116" s="200"/>
    </row>
    <row r="117" spans="5:6" ht="12.75">
      <c r="E117" s="200"/>
      <c r="F117" s="200"/>
    </row>
    <row r="118" spans="5:6" ht="12.75">
      <c r="E118" s="200"/>
      <c r="F118" s="200"/>
    </row>
    <row r="119" spans="5:6" ht="12.75">
      <c r="E119" s="200"/>
      <c r="F119" s="200"/>
    </row>
    <row r="120" spans="5:6" ht="12.75">
      <c r="E120" s="200"/>
      <c r="F120" s="200"/>
    </row>
    <row r="121" spans="5:6" ht="12.75">
      <c r="E121" s="200"/>
      <c r="F121" s="200"/>
    </row>
    <row r="122" spans="5:6" ht="12.75">
      <c r="E122" s="200"/>
      <c r="F122" s="200"/>
    </row>
    <row r="123" spans="5:6" ht="12.75">
      <c r="E123" s="200"/>
      <c r="F123" s="200"/>
    </row>
    <row r="124" spans="5:6" ht="12.75">
      <c r="E124" s="200"/>
      <c r="F124" s="200"/>
    </row>
    <row r="125" spans="5:6" ht="12.75">
      <c r="E125" s="200"/>
      <c r="F125" s="200"/>
    </row>
    <row r="126" spans="5:6" ht="12.75">
      <c r="E126" s="200"/>
      <c r="F126" s="200"/>
    </row>
    <row r="127" spans="5:6" ht="12.75">
      <c r="E127" s="200"/>
      <c r="F127" s="200"/>
    </row>
    <row r="128" spans="5:6" ht="12.75">
      <c r="E128" s="200"/>
      <c r="F128" s="200"/>
    </row>
    <row r="129" spans="5:6" ht="12.75">
      <c r="E129" s="200"/>
      <c r="F129" s="200"/>
    </row>
    <row r="130" spans="5:6" ht="12.75">
      <c r="E130" s="200"/>
      <c r="F130" s="200"/>
    </row>
    <row r="131" spans="5:6" ht="12.75">
      <c r="E131" s="200"/>
      <c r="F131" s="200"/>
    </row>
    <row r="132" spans="5:6" ht="12.75">
      <c r="E132" s="200"/>
      <c r="F132" s="200"/>
    </row>
    <row r="133" spans="5:6" ht="12.75">
      <c r="E133" s="200"/>
      <c r="F133" s="200"/>
    </row>
    <row r="134" spans="5:6" ht="12.75">
      <c r="E134" s="200"/>
      <c r="F134" s="200"/>
    </row>
    <row r="135" spans="5:6" ht="12.75">
      <c r="E135" s="200"/>
      <c r="F135" s="200"/>
    </row>
    <row r="136" spans="5:6" ht="12.75">
      <c r="E136" s="200"/>
      <c r="F136" s="200"/>
    </row>
    <row r="137" spans="5:6" ht="12.75">
      <c r="E137" s="200"/>
      <c r="F137" s="200"/>
    </row>
    <row r="138" spans="5:6" ht="12.75">
      <c r="E138" s="200"/>
      <c r="F138" s="200"/>
    </row>
    <row r="139" spans="5:6" ht="12.75">
      <c r="E139" s="200"/>
      <c r="F139" s="200"/>
    </row>
    <row r="140" spans="5:6" ht="12.75">
      <c r="E140" s="200"/>
      <c r="F140" s="200"/>
    </row>
    <row r="141" spans="5:6" ht="12.75">
      <c r="E141" s="200"/>
      <c r="F141" s="200"/>
    </row>
    <row r="142" spans="5:6" ht="12.75">
      <c r="E142" s="200"/>
      <c r="F142" s="200"/>
    </row>
    <row r="143" spans="5:6" ht="12.75">
      <c r="E143" s="200"/>
      <c r="F143" s="200"/>
    </row>
    <row r="144" spans="5:6" ht="12.75">
      <c r="E144" s="200"/>
      <c r="F144" s="200"/>
    </row>
    <row r="145" spans="5:6" ht="12.75">
      <c r="E145" s="200"/>
      <c r="F145" s="200"/>
    </row>
    <row r="146" spans="5:6" ht="12.75">
      <c r="E146" s="200"/>
      <c r="F146" s="200"/>
    </row>
    <row r="147" spans="5:6" ht="12.75">
      <c r="E147" s="200"/>
      <c r="F147" s="200"/>
    </row>
    <row r="148" spans="5:6" ht="12.75">
      <c r="E148" s="200"/>
      <c r="F148" s="200"/>
    </row>
    <row r="149" spans="5:6" ht="12.75">
      <c r="E149" s="200"/>
      <c r="F149" s="200"/>
    </row>
    <row r="150" spans="5:6" ht="12.75">
      <c r="E150" s="200"/>
      <c r="F150" s="200"/>
    </row>
    <row r="151" spans="5:6" ht="12.75">
      <c r="E151" s="202"/>
      <c r="F151" s="202"/>
    </row>
    <row r="152" spans="5:6" ht="12.75">
      <c r="E152" s="202"/>
      <c r="F152" s="202"/>
    </row>
    <row r="153" spans="5:6" ht="12.75">
      <c r="E153" s="202"/>
      <c r="F153" s="202"/>
    </row>
    <row r="154" spans="5:6" ht="12.75">
      <c r="E154" s="202"/>
      <c r="F154" s="202"/>
    </row>
    <row r="155" spans="5:6" ht="12.75">
      <c r="E155" s="202"/>
      <c r="F155" s="202"/>
    </row>
    <row r="156" spans="5:6" ht="12.75">
      <c r="E156" s="202"/>
      <c r="F156" s="202"/>
    </row>
    <row r="157" spans="5:6" ht="12.75">
      <c r="E157" s="202"/>
      <c r="F157" s="202"/>
    </row>
    <row r="158" spans="5:6" ht="12.75">
      <c r="E158" s="202"/>
      <c r="F158" s="202"/>
    </row>
    <row r="159" spans="5:6" ht="12.75">
      <c r="E159" s="202"/>
      <c r="F159" s="202"/>
    </row>
    <row r="160" spans="5:6" ht="12.75">
      <c r="E160" s="202"/>
      <c r="F160" s="202"/>
    </row>
    <row r="161" spans="5:6" ht="12.75">
      <c r="E161" s="202"/>
      <c r="F161" s="202"/>
    </row>
    <row r="162" spans="5:6" ht="12.75">
      <c r="E162" s="202"/>
      <c r="F162" s="202"/>
    </row>
    <row r="163" spans="5:6" ht="12.75">
      <c r="E163" s="202"/>
      <c r="F163" s="202"/>
    </row>
    <row r="164" spans="5:6" ht="12.75">
      <c r="E164" s="202"/>
      <c r="F164" s="202"/>
    </row>
    <row r="165" spans="5:6" ht="12.75">
      <c r="E165" s="202"/>
      <c r="F165" s="202"/>
    </row>
    <row r="166" spans="5:6" ht="12.75">
      <c r="E166" s="202"/>
      <c r="F166" s="202"/>
    </row>
    <row r="167" spans="5:6" ht="12.75">
      <c r="E167" s="202"/>
      <c r="F167" s="202"/>
    </row>
    <row r="168" spans="5:6" ht="12.75">
      <c r="E168" s="202"/>
      <c r="F168" s="202"/>
    </row>
    <row r="169" spans="5:6" ht="12.75">
      <c r="E169" s="202"/>
      <c r="F169" s="202"/>
    </row>
    <row r="170" spans="5:6" ht="12.75">
      <c r="E170" s="202"/>
      <c r="F170" s="202"/>
    </row>
    <row r="171" spans="5:6" ht="12.75">
      <c r="E171" s="202"/>
      <c r="F171" s="202"/>
    </row>
    <row r="172" spans="5:6" ht="12.75">
      <c r="E172" s="202"/>
      <c r="F172" s="202"/>
    </row>
    <row r="173" spans="5:6" ht="12.75">
      <c r="E173" s="202"/>
      <c r="F173" s="202"/>
    </row>
    <row r="174" spans="5:6" ht="12.75">
      <c r="E174" s="202"/>
      <c r="F174" s="202"/>
    </row>
    <row r="175" spans="5:6" ht="12.75">
      <c r="E175" s="202"/>
      <c r="F175" s="202"/>
    </row>
    <row r="176" spans="5:6" ht="12.75">
      <c r="E176" s="202"/>
      <c r="F176" s="202"/>
    </row>
    <row r="177" spans="5:6" ht="12.75">
      <c r="E177" s="202"/>
      <c r="F177" s="202"/>
    </row>
    <row r="178" spans="5:6" ht="12.75">
      <c r="E178" s="202"/>
      <c r="F178" s="202"/>
    </row>
    <row r="179" spans="5:6" ht="12.75">
      <c r="E179" s="202"/>
      <c r="F179" s="202"/>
    </row>
    <row r="180" spans="5:6" ht="12.75">
      <c r="E180" s="202"/>
      <c r="F180" s="202"/>
    </row>
    <row r="181" spans="5:6" ht="12.75">
      <c r="E181" s="202"/>
      <c r="F181" s="202"/>
    </row>
    <row r="182" spans="5:6" ht="12.75">
      <c r="E182" s="202"/>
      <c r="F182" s="202"/>
    </row>
    <row r="183" spans="5:6" ht="12.75">
      <c r="E183" s="202"/>
      <c r="F183" s="202"/>
    </row>
    <row r="184" spans="5:6" ht="12.75">
      <c r="E184" s="202"/>
      <c r="F184" s="202"/>
    </row>
    <row r="185" spans="5:6" ht="12.75">
      <c r="E185" s="202"/>
      <c r="F185" s="202"/>
    </row>
    <row r="186" spans="5:6" ht="12.75">
      <c r="E186" s="202"/>
      <c r="F186" s="202"/>
    </row>
    <row r="187" spans="5:6" ht="12.75">
      <c r="E187" s="202"/>
      <c r="F187" s="202"/>
    </row>
    <row r="188" spans="5:6" ht="12.75">
      <c r="E188" s="202"/>
      <c r="F188" s="202"/>
    </row>
    <row r="189" spans="5:6" ht="12.75">
      <c r="E189" s="202"/>
      <c r="F189" s="202"/>
    </row>
    <row r="190" spans="5:6" ht="12.75">
      <c r="E190" s="202"/>
      <c r="F190" s="202"/>
    </row>
    <row r="191" spans="5:6" ht="12.75">
      <c r="E191" s="202"/>
      <c r="F191" s="202"/>
    </row>
    <row r="192" spans="5:6" ht="12.75">
      <c r="E192" s="202"/>
      <c r="F192" s="202"/>
    </row>
    <row r="193" spans="5:6" ht="12.75">
      <c r="E193" s="202"/>
      <c r="F193" s="202"/>
    </row>
    <row r="194" spans="5:6" ht="12.75">
      <c r="E194" s="202"/>
      <c r="F194" s="202"/>
    </row>
    <row r="195" spans="5:6" ht="12.75">
      <c r="E195" s="202"/>
      <c r="F195" s="202"/>
    </row>
    <row r="196" spans="5:6" ht="12.75">
      <c r="E196" s="202"/>
      <c r="F196" s="202"/>
    </row>
    <row r="197" spans="5:6" ht="12.75">
      <c r="E197" s="202"/>
      <c r="F197" s="202"/>
    </row>
    <row r="198" spans="5:6" ht="12.75">
      <c r="E198" s="202"/>
      <c r="F198" s="202"/>
    </row>
    <row r="199" spans="5:6" ht="12.75">
      <c r="E199" s="202"/>
      <c r="F199" s="202"/>
    </row>
    <row r="200" spans="5:6" ht="12.75">
      <c r="E200" s="202"/>
      <c r="F200" s="202"/>
    </row>
    <row r="201" spans="5:6" ht="12.75">
      <c r="E201" s="202"/>
      <c r="F201" s="202"/>
    </row>
    <row r="202" spans="5:6" ht="12.75">
      <c r="E202" s="202"/>
      <c r="F202" s="202"/>
    </row>
    <row r="203" spans="5:6" ht="12.75">
      <c r="E203" s="202"/>
      <c r="F203" s="202"/>
    </row>
    <row r="204" spans="5:6" ht="12.75">
      <c r="E204" s="202"/>
      <c r="F204" s="202"/>
    </row>
    <row r="205" spans="5:6" ht="12.75">
      <c r="E205" s="202"/>
      <c r="F205" s="202"/>
    </row>
    <row r="206" spans="5:6" ht="12.75">
      <c r="E206" s="202"/>
      <c r="F206" s="202"/>
    </row>
    <row r="207" spans="5:6" ht="12.75">
      <c r="E207" s="202"/>
      <c r="F207" s="202"/>
    </row>
    <row r="208" spans="5:6" ht="12.75">
      <c r="E208" s="202"/>
      <c r="F208" s="202"/>
    </row>
    <row r="209" spans="5:6" ht="12.75">
      <c r="E209" s="202"/>
      <c r="F209" s="202"/>
    </row>
    <row r="210" spans="5:6" ht="12.75">
      <c r="E210" s="202"/>
      <c r="F210" s="202"/>
    </row>
    <row r="211" spans="5:6" ht="12.75">
      <c r="E211" s="202"/>
      <c r="F211" s="202"/>
    </row>
    <row r="212" spans="5:6" ht="12.75">
      <c r="E212" s="202"/>
      <c r="F212" s="202"/>
    </row>
    <row r="213" spans="5:6" ht="12.75">
      <c r="E213" s="202"/>
      <c r="F213" s="202"/>
    </row>
    <row r="214" spans="5:6" ht="12.75">
      <c r="E214" s="202"/>
      <c r="F214" s="202"/>
    </row>
    <row r="215" spans="5:6" ht="12.75">
      <c r="E215" s="202"/>
      <c r="F215" s="202"/>
    </row>
    <row r="216" spans="5:6" ht="12.75">
      <c r="E216" s="202"/>
      <c r="F216" s="202"/>
    </row>
    <row r="217" spans="5:6" ht="12.75">
      <c r="E217" s="202"/>
      <c r="F217" s="202"/>
    </row>
    <row r="218" spans="5:6" ht="12.75">
      <c r="E218" s="202"/>
      <c r="F218" s="202"/>
    </row>
    <row r="219" spans="5:6" ht="12.75">
      <c r="E219" s="202"/>
      <c r="F219" s="202"/>
    </row>
    <row r="220" spans="5:6" ht="12.75">
      <c r="E220" s="202"/>
      <c r="F220" s="202"/>
    </row>
    <row r="221" spans="5:6" ht="12.75">
      <c r="E221" s="202"/>
      <c r="F221" s="202"/>
    </row>
    <row r="222" spans="5:6" ht="12.75">
      <c r="E222" s="202"/>
      <c r="F222" s="202"/>
    </row>
    <row r="223" spans="5:6" ht="12.75">
      <c r="E223" s="202"/>
      <c r="F223" s="202"/>
    </row>
    <row r="224" spans="5:6" ht="12.75">
      <c r="E224" s="202"/>
      <c r="F224" s="202"/>
    </row>
    <row r="225" spans="5:6" ht="12.75">
      <c r="E225" s="202"/>
      <c r="F225" s="202"/>
    </row>
    <row r="226" spans="5:6" ht="12.75">
      <c r="E226" s="202"/>
      <c r="F226" s="202"/>
    </row>
    <row r="227" spans="5:6" ht="12.75">
      <c r="E227" s="202"/>
      <c r="F227" s="202"/>
    </row>
    <row r="228" spans="5:6" ht="12.75">
      <c r="E228" s="202"/>
      <c r="F228" s="202"/>
    </row>
    <row r="229" spans="5:6" ht="12.75">
      <c r="E229" s="202"/>
      <c r="F229" s="202"/>
    </row>
    <row r="230" spans="5:6" ht="12.75">
      <c r="E230" s="202"/>
      <c r="F230" s="202"/>
    </row>
    <row r="231" spans="5:6" ht="12.75">
      <c r="E231" s="202"/>
      <c r="F231" s="202"/>
    </row>
    <row r="232" spans="5:6" ht="12.75">
      <c r="E232" s="202"/>
      <c r="F232" s="202"/>
    </row>
    <row r="233" spans="5:6" ht="12.75">
      <c r="E233" s="202"/>
      <c r="F233" s="202"/>
    </row>
    <row r="234" spans="5:6" ht="12.75">
      <c r="E234" s="202"/>
      <c r="F234" s="202"/>
    </row>
    <row r="235" spans="5:6" ht="12.75">
      <c r="E235" s="202"/>
      <c r="F235" s="202"/>
    </row>
    <row r="236" spans="5:6" ht="12.75">
      <c r="E236" s="202"/>
      <c r="F236" s="202"/>
    </row>
    <row r="237" spans="5:6" ht="12.75">
      <c r="E237" s="202"/>
      <c r="F237" s="202"/>
    </row>
    <row r="238" spans="5:6" ht="12.75">
      <c r="E238" s="202"/>
      <c r="F238" s="202"/>
    </row>
    <row r="239" spans="5:6" ht="12.75">
      <c r="E239" s="202"/>
      <c r="F239" s="202"/>
    </row>
    <row r="240" spans="5:6" ht="12.75">
      <c r="E240" s="202"/>
      <c r="F240" s="202"/>
    </row>
    <row r="241" spans="5:6" ht="12.75">
      <c r="E241" s="202"/>
      <c r="F241" s="202"/>
    </row>
    <row r="242" spans="5:6" ht="12.75">
      <c r="E242" s="202"/>
      <c r="F242" s="202"/>
    </row>
    <row r="243" spans="5:6" ht="12.75">
      <c r="E243" s="202"/>
      <c r="F243" s="202"/>
    </row>
    <row r="244" spans="5:6" ht="12.75">
      <c r="E244" s="202"/>
      <c r="F244" s="202"/>
    </row>
    <row r="245" spans="5:6" ht="12.75">
      <c r="E245" s="202"/>
      <c r="F245" s="202"/>
    </row>
    <row r="246" spans="5:6" ht="12.75">
      <c r="E246" s="202"/>
      <c r="F246" s="202"/>
    </row>
    <row r="247" spans="5:6" ht="12.75">
      <c r="E247" s="202"/>
      <c r="F247" s="202"/>
    </row>
    <row r="248" spans="5:6" ht="12.75">
      <c r="E248" s="202"/>
      <c r="F248" s="202"/>
    </row>
    <row r="249" spans="5:6" ht="12.75">
      <c r="E249" s="202"/>
      <c r="F249" s="202"/>
    </row>
    <row r="250" spans="5:6" ht="12.75">
      <c r="E250" s="202"/>
      <c r="F250" s="202"/>
    </row>
    <row r="251" spans="5:6" ht="12.75">
      <c r="E251" s="202"/>
      <c r="F251" s="202"/>
    </row>
    <row r="252" spans="5:6" ht="12.75">
      <c r="E252" s="202"/>
      <c r="F252" s="202"/>
    </row>
    <row r="253" spans="5:6" ht="12.75">
      <c r="E253" s="202"/>
      <c r="F253" s="202"/>
    </row>
    <row r="254" spans="5:6" ht="12.75">
      <c r="E254" s="202"/>
      <c r="F254" s="202"/>
    </row>
    <row r="255" spans="5:6" ht="12.75">
      <c r="E255" s="202"/>
      <c r="F255" s="202"/>
    </row>
    <row r="256" spans="5:6" ht="12.75">
      <c r="E256" s="202"/>
      <c r="F256" s="202"/>
    </row>
    <row r="257" spans="5:6" ht="12.75">
      <c r="E257" s="202"/>
      <c r="F257" s="202"/>
    </row>
    <row r="258" spans="5:6" ht="12.75">
      <c r="E258" s="202"/>
      <c r="F258" s="202"/>
    </row>
    <row r="259" spans="5:6" ht="12.75">
      <c r="E259" s="202"/>
      <c r="F259" s="202"/>
    </row>
    <row r="260" spans="5:6" ht="12.75">
      <c r="E260" s="202"/>
      <c r="F260" s="202"/>
    </row>
    <row r="261" spans="5:6" ht="12.75">
      <c r="E261" s="202"/>
      <c r="F261" s="202"/>
    </row>
    <row r="262" spans="5:6" ht="12.75">
      <c r="E262" s="202"/>
      <c r="F262" s="202"/>
    </row>
    <row r="263" spans="5:6" ht="12.75">
      <c r="E263" s="202"/>
      <c r="F263" s="202"/>
    </row>
    <row r="264" spans="5:6" ht="12.75">
      <c r="E264" s="202"/>
      <c r="F264" s="202"/>
    </row>
    <row r="265" spans="5:6" ht="12.75">
      <c r="E265" s="202"/>
      <c r="F265" s="202"/>
    </row>
    <row r="266" spans="5:6" ht="12.75">
      <c r="E266" s="202"/>
      <c r="F266" s="202"/>
    </row>
    <row r="267" spans="5:6" ht="12.75">
      <c r="E267" s="202"/>
      <c r="F267" s="202"/>
    </row>
    <row r="268" spans="5:6" ht="12.75">
      <c r="E268" s="202"/>
      <c r="F268" s="202"/>
    </row>
    <row r="269" spans="5:6" ht="12.75">
      <c r="E269" s="202"/>
      <c r="F269" s="202"/>
    </row>
    <row r="270" spans="5:6" ht="12.75">
      <c r="E270" s="202"/>
      <c r="F270" s="202"/>
    </row>
    <row r="271" spans="5:6" ht="12.75">
      <c r="E271" s="202"/>
      <c r="F271" s="202"/>
    </row>
    <row r="272" spans="5:6" ht="12.75">
      <c r="E272" s="202"/>
      <c r="F272" s="202"/>
    </row>
    <row r="273" spans="5:6" ht="12.75">
      <c r="E273" s="202"/>
      <c r="F273" s="202"/>
    </row>
    <row r="274" spans="5:6" ht="12.75">
      <c r="E274" s="202"/>
      <c r="F274" s="202"/>
    </row>
    <row r="275" spans="5:6" ht="12.75">
      <c r="E275" s="202"/>
      <c r="F275" s="202"/>
    </row>
    <row r="276" spans="5:6" ht="12.75">
      <c r="E276" s="202"/>
      <c r="F276" s="202"/>
    </row>
    <row r="277" spans="5:6" ht="12.75">
      <c r="E277" s="202"/>
      <c r="F277" s="202"/>
    </row>
    <row r="278" spans="5:6" ht="12.75">
      <c r="E278" s="202"/>
      <c r="F278" s="202"/>
    </row>
    <row r="279" spans="5:6" ht="12.75">
      <c r="E279" s="202"/>
      <c r="F279" s="202"/>
    </row>
    <row r="280" spans="5:6" ht="12.75">
      <c r="E280" s="202"/>
      <c r="F280" s="202"/>
    </row>
    <row r="281" spans="5:6" ht="12.75">
      <c r="E281" s="202"/>
      <c r="F281" s="202"/>
    </row>
    <row r="282" spans="5:6" ht="12.75">
      <c r="E282" s="202"/>
      <c r="F282" s="202"/>
    </row>
    <row r="283" spans="5:6" ht="12.75">
      <c r="E283" s="202"/>
      <c r="F283" s="202"/>
    </row>
    <row r="284" spans="5:6" ht="12.75">
      <c r="E284" s="202"/>
      <c r="F284" s="202"/>
    </row>
    <row r="285" spans="5:6" ht="12.75">
      <c r="E285" s="202"/>
      <c r="F285" s="202"/>
    </row>
    <row r="286" spans="5:6" ht="12.75">
      <c r="E286" s="202"/>
      <c r="F286" s="202"/>
    </row>
    <row r="287" spans="5:6" ht="12.75">
      <c r="E287" s="202"/>
      <c r="F287" s="202"/>
    </row>
    <row r="288" spans="5:6" ht="12.75">
      <c r="E288" s="202"/>
      <c r="F288" s="202"/>
    </row>
    <row r="289" spans="5:6" ht="12.75">
      <c r="E289" s="202"/>
      <c r="F289" s="202"/>
    </row>
    <row r="290" spans="5:6" ht="12.75">
      <c r="E290" s="202"/>
      <c r="F290" s="202"/>
    </row>
    <row r="291" spans="5:6" ht="12.75">
      <c r="E291" s="202"/>
      <c r="F291" s="202"/>
    </row>
    <row r="292" spans="5:6" ht="12.75">
      <c r="E292" s="202"/>
      <c r="F292" s="202"/>
    </row>
    <row r="293" spans="5:6" ht="12.75">
      <c r="E293" s="202"/>
      <c r="F293" s="202"/>
    </row>
    <row r="294" spans="5:6" ht="12.75">
      <c r="E294" s="202"/>
      <c r="F294" s="202"/>
    </row>
    <row r="295" spans="5:6" ht="12.75">
      <c r="E295" s="202"/>
      <c r="F295" s="202"/>
    </row>
    <row r="296" spans="5:6" ht="12.75">
      <c r="E296" s="202"/>
      <c r="F296" s="202"/>
    </row>
    <row r="297" spans="5:6" ht="12.75">
      <c r="E297" s="202"/>
      <c r="F297" s="202"/>
    </row>
    <row r="298" spans="5:6" ht="12.75">
      <c r="E298" s="202"/>
      <c r="F298" s="202"/>
    </row>
    <row r="299" spans="5:6" ht="12.75">
      <c r="E299" s="202"/>
      <c r="F299" s="202"/>
    </row>
    <row r="300" spans="5:6" ht="12.75">
      <c r="E300" s="202"/>
      <c r="F300" s="202"/>
    </row>
    <row r="301" spans="5:6" ht="12.75">
      <c r="E301" s="202"/>
      <c r="F301" s="202"/>
    </row>
    <row r="302" spans="5:6" ht="12.75">
      <c r="E302" s="202"/>
      <c r="F302" s="202"/>
    </row>
    <row r="303" spans="5:6" ht="12.75">
      <c r="E303" s="202"/>
      <c r="F303" s="202"/>
    </row>
    <row r="304" spans="5:6" ht="12.75">
      <c r="E304" s="202"/>
      <c r="F304" s="202"/>
    </row>
    <row r="305" spans="5:6" ht="12.75">
      <c r="E305" s="202"/>
      <c r="F305" s="202"/>
    </row>
    <row r="306" spans="5:6" ht="12.75">
      <c r="E306" s="202"/>
      <c r="F306" s="202"/>
    </row>
    <row r="307" spans="5:6" ht="12.75">
      <c r="E307" s="202"/>
      <c r="F307" s="202"/>
    </row>
    <row r="308" spans="5:6" ht="12.75">
      <c r="E308" s="202"/>
      <c r="F308" s="202"/>
    </row>
    <row r="309" spans="5:6" ht="12.75">
      <c r="E309" s="202"/>
      <c r="F309" s="202"/>
    </row>
    <row r="310" spans="5:6" ht="12.75">
      <c r="E310" s="202"/>
      <c r="F310" s="202"/>
    </row>
    <row r="311" spans="5:6" ht="12.75">
      <c r="E311" s="202"/>
      <c r="F311" s="202"/>
    </row>
    <row r="312" spans="5:6" ht="12.75">
      <c r="E312" s="202"/>
      <c r="F312" s="202"/>
    </row>
    <row r="313" spans="5:6" ht="12.75">
      <c r="E313" s="202"/>
      <c r="F313" s="202"/>
    </row>
    <row r="314" spans="5:6" ht="12.75">
      <c r="E314" s="202"/>
      <c r="F314" s="202"/>
    </row>
    <row r="315" spans="5:6" ht="12.75">
      <c r="E315" s="202"/>
      <c r="F315" s="202"/>
    </row>
    <row r="316" spans="5:6" ht="12.75">
      <c r="E316" s="202"/>
      <c r="F316" s="202"/>
    </row>
    <row r="317" spans="5:6" ht="12.75">
      <c r="E317" s="202"/>
      <c r="F317" s="202"/>
    </row>
    <row r="318" spans="5:6" ht="12.75">
      <c r="E318" s="202"/>
      <c r="F318" s="202"/>
    </row>
    <row r="319" spans="5:6" ht="12.75">
      <c r="E319" s="202"/>
      <c r="F319" s="202"/>
    </row>
    <row r="320" spans="5:6" ht="12.75">
      <c r="E320" s="202"/>
      <c r="F320" s="202"/>
    </row>
    <row r="321" spans="5:6" ht="12.75">
      <c r="E321" s="202"/>
      <c r="F321" s="202"/>
    </row>
    <row r="322" spans="5:6" ht="12.75">
      <c r="E322" s="202"/>
      <c r="F322" s="202"/>
    </row>
    <row r="323" spans="5:6" ht="12.75">
      <c r="E323" s="202"/>
      <c r="F323" s="202"/>
    </row>
    <row r="324" spans="5:6" ht="12.75">
      <c r="E324" s="202"/>
      <c r="F324" s="202"/>
    </row>
    <row r="325" spans="5:6" ht="12.75">
      <c r="E325" s="202"/>
      <c r="F325" s="202"/>
    </row>
    <row r="326" spans="5:6" ht="12.75">
      <c r="E326" s="202"/>
      <c r="F326" s="202"/>
    </row>
    <row r="327" spans="5:6" ht="12.75">
      <c r="E327" s="202"/>
      <c r="F327" s="202"/>
    </row>
    <row r="328" spans="5:6" ht="12.75">
      <c r="E328" s="202"/>
      <c r="F328" s="202"/>
    </row>
    <row r="329" spans="5:6" ht="12.75">
      <c r="E329" s="202"/>
      <c r="F329" s="202"/>
    </row>
    <row r="330" spans="5:6" ht="12.75">
      <c r="E330" s="202"/>
      <c r="F330" s="202"/>
    </row>
    <row r="331" spans="5:6" ht="12.75">
      <c r="E331" s="202"/>
      <c r="F331" s="202"/>
    </row>
    <row r="332" spans="5:6" ht="12.75">
      <c r="E332" s="202"/>
      <c r="F332" s="202"/>
    </row>
    <row r="333" spans="5:6" ht="12.75">
      <c r="E333" s="202"/>
      <c r="F333" s="202"/>
    </row>
    <row r="334" spans="5:6" ht="12.75">
      <c r="E334" s="202"/>
      <c r="F334" s="202"/>
    </row>
    <row r="335" spans="5:6" ht="12.75">
      <c r="E335" s="202"/>
      <c r="F335" s="202"/>
    </row>
    <row r="336" spans="5:6" ht="12.75">
      <c r="E336" s="202"/>
      <c r="F336" s="202"/>
    </row>
    <row r="337" spans="5:6" ht="12.75">
      <c r="E337" s="202"/>
      <c r="F337" s="202"/>
    </row>
    <row r="338" spans="5:6" ht="12.75">
      <c r="E338" s="202"/>
      <c r="F338" s="202"/>
    </row>
    <row r="339" spans="5:6" ht="12.75">
      <c r="E339" s="202"/>
      <c r="F339" s="202"/>
    </row>
    <row r="340" spans="5:6" ht="12.75">
      <c r="E340" s="202"/>
      <c r="F340" s="202"/>
    </row>
    <row r="341" spans="5:6" ht="12.75">
      <c r="E341" s="202"/>
      <c r="F341" s="202"/>
    </row>
    <row r="342" spans="5:6" ht="12.75">
      <c r="E342" s="202"/>
      <c r="F342" s="202"/>
    </row>
    <row r="343" spans="5:6" ht="12.75">
      <c r="E343" s="202"/>
      <c r="F343" s="202"/>
    </row>
    <row r="344" spans="5:6" ht="12.75">
      <c r="E344" s="202"/>
      <c r="F344" s="202"/>
    </row>
    <row r="345" spans="5:6" ht="12.75">
      <c r="E345" s="202"/>
      <c r="F345" s="202"/>
    </row>
    <row r="346" spans="5:6" ht="12.75">
      <c r="E346" s="202"/>
      <c r="F346" s="202"/>
    </row>
    <row r="347" spans="5:6" ht="12.75">
      <c r="E347" s="202"/>
      <c r="F347" s="202"/>
    </row>
    <row r="348" spans="5:6" ht="12.75">
      <c r="E348" s="202"/>
      <c r="F348" s="202"/>
    </row>
    <row r="349" spans="5:6" ht="12.75">
      <c r="E349" s="202"/>
      <c r="F349" s="202"/>
    </row>
    <row r="350" spans="5:6" ht="12.75">
      <c r="E350" s="202"/>
      <c r="F350" s="202"/>
    </row>
    <row r="351" spans="5:6" ht="12.75">
      <c r="E351" s="202"/>
      <c r="F351" s="202"/>
    </row>
    <row r="352" spans="5:6" ht="12.75">
      <c r="E352" s="202"/>
      <c r="F352" s="202"/>
    </row>
    <row r="353" spans="5:6" ht="12.75">
      <c r="E353" s="202"/>
      <c r="F353" s="202"/>
    </row>
    <row r="354" spans="5:6" ht="12.75">
      <c r="E354" s="202"/>
      <c r="F354" s="202"/>
    </row>
    <row r="355" spans="5:6" ht="12.75">
      <c r="E355" s="202"/>
      <c r="F355" s="202"/>
    </row>
    <row r="356" spans="5:6" ht="12.75">
      <c r="E356" s="202"/>
      <c r="F356" s="202"/>
    </row>
    <row r="357" spans="5:6" ht="12.75">
      <c r="E357" s="202"/>
      <c r="F357" s="202"/>
    </row>
    <row r="358" spans="5:6" ht="12.75">
      <c r="E358" s="202"/>
      <c r="F358" s="202"/>
    </row>
    <row r="359" spans="5:6" ht="12.75">
      <c r="E359" s="202"/>
      <c r="F359" s="202"/>
    </row>
    <row r="360" spans="5:6" ht="12.75">
      <c r="E360" s="202"/>
      <c r="F360" s="202"/>
    </row>
    <row r="361" spans="5:6" ht="12.75">
      <c r="E361" s="202"/>
      <c r="F361" s="202"/>
    </row>
    <row r="362" spans="5:6" ht="12.75">
      <c r="E362" s="202"/>
      <c r="F362" s="202"/>
    </row>
    <row r="363" spans="5:6" ht="12.75">
      <c r="E363" s="202"/>
      <c r="F363" s="202"/>
    </row>
    <row r="364" spans="5:6" ht="12.75">
      <c r="E364" s="202"/>
      <c r="F364" s="202"/>
    </row>
    <row r="365" spans="5:6" ht="12.75">
      <c r="E365" s="202"/>
      <c r="F365" s="202"/>
    </row>
    <row r="366" spans="5:6" ht="12.75">
      <c r="E366" s="202"/>
      <c r="F366" s="202"/>
    </row>
    <row r="367" spans="5:6" ht="12.75">
      <c r="E367" s="202"/>
      <c r="F367" s="202"/>
    </row>
    <row r="368" spans="5:6" ht="12.75">
      <c r="E368" s="202"/>
      <c r="F368" s="202"/>
    </row>
    <row r="369" spans="5:6" ht="12.75">
      <c r="E369" s="202"/>
      <c r="F369" s="202"/>
    </row>
    <row r="370" spans="5:6" ht="12.75">
      <c r="E370" s="202"/>
      <c r="F370" s="202"/>
    </row>
    <row r="371" spans="5:6" ht="12.75">
      <c r="E371" s="202"/>
      <c r="F371" s="202"/>
    </row>
    <row r="372" spans="5:6" ht="12.75">
      <c r="E372" s="202"/>
      <c r="F372" s="202"/>
    </row>
    <row r="373" spans="5:6" ht="12.75">
      <c r="E373" s="202"/>
      <c r="F373" s="202"/>
    </row>
    <row r="374" spans="5:6" ht="12.75">
      <c r="E374" s="202"/>
      <c r="F374" s="202"/>
    </row>
    <row r="375" spans="5:6" ht="12.75">
      <c r="E375" s="202"/>
      <c r="F375" s="202"/>
    </row>
    <row r="376" spans="5:6" ht="12.75">
      <c r="E376" s="202"/>
      <c r="F376" s="202"/>
    </row>
    <row r="377" spans="5:6" ht="12.75">
      <c r="E377" s="202"/>
      <c r="F377" s="202"/>
    </row>
    <row r="378" spans="5:6" ht="12.75">
      <c r="E378" s="202"/>
      <c r="F378" s="202"/>
    </row>
    <row r="379" spans="5:6" ht="12.75">
      <c r="E379" s="202"/>
      <c r="F379" s="202"/>
    </row>
    <row r="380" spans="5:6" ht="12.75">
      <c r="E380" s="202"/>
      <c r="F380" s="202"/>
    </row>
    <row r="381" spans="5:6" ht="12.75">
      <c r="E381" s="202"/>
      <c r="F381" s="202"/>
    </row>
    <row r="382" spans="5:6" ht="12.75">
      <c r="E382" s="202"/>
      <c r="F382" s="202"/>
    </row>
    <row r="383" spans="5:6" ht="12.75">
      <c r="E383" s="202"/>
      <c r="F383" s="202"/>
    </row>
    <row r="384" spans="5:6" ht="12.75">
      <c r="E384" s="202"/>
      <c r="F384" s="202"/>
    </row>
    <row r="385" spans="5:6" ht="12.75">
      <c r="E385" s="202"/>
      <c r="F385" s="202"/>
    </row>
    <row r="386" spans="5:6" ht="12.75">
      <c r="E386" s="202"/>
      <c r="F386" s="202"/>
    </row>
    <row r="387" spans="5:6" ht="12.75">
      <c r="E387" s="202"/>
      <c r="F387" s="202"/>
    </row>
    <row r="388" spans="5:6" ht="12.75">
      <c r="E388" s="202"/>
      <c r="F388" s="202"/>
    </row>
    <row r="389" spans="5:6" ht="12.75">
      <c r="E389" s="202"/>
      <c r="F389" s="202"/>
    </row>
    <row r="390" spans="5:6" ht="12.75">
      <c r="E390" s="202"/>
      <c r="F390" s="202"/>
    </row>
    <row r="391" spans="5:6" ht="12.75">
      <c r="E391" s="202"/>
      <c r="F391" s="202"/>
    </row>
    <row r="392" spans="5:6" ht="12.75">
      <c r="E392" s="202"/>
      <c r="F392" s="202"/>
    </row>
    <row r="393" spans="5:6" ht="12.75">
      <c r="E393" s="202"/>
      <c r="F393" s="202"/>
    </row>
    <row r="394" spans="5:6" ht="12.75">
      <c r="E394" s="202"/>
      <c r="F394" s="202"/>
    </row>
    <row r="395" spans="5:6" ht="12.75">
      <c r="E395" s="202"/>
      <c r="F395" s="202"/>
    </row>
    <row r="396" spans="5:6" ht="12.75">
      <c r="E396" s="202"/>
      <c r="F396" s="202"/>
    </row>
    <row r="397" spans="5:6" ht="12.75">
      <c r="E397" s="202"/>
      <c r="F397" s="202"/>
    </row>
    <row r="398" spans="5:6" ht="12.75">
      <c r="E398" s="202"/>
      <c r="F398" s="202"/>
    </row>
    <row r="399" spans="5:6" ht="12.75">
      <c r="E399" s="202"/>
      <c r="F399" s="202"/>
    </row>
    <row r="400" spans="5:6" ht="12.75">
      <c r="E400" s="202"/>
      <c r="F400" s="202"/>
    </row>
    <row r="401" spans="5:6" ht="12.75">
      <c r="E401" s="202"/>
      <c r="F401" s="202"/>
    </row>
    <row r="402" spans="5:6" ht="12.75">
      <c r="E402" s="202"/>
      <c r="F402" s="202"/>
    </row>
    <row r="403" spans="5:6" ht="12.75">
      <c r="E403" s="202"/>
      <c r="F403" s="202"/>
    </row>
    <row r="404" spans="5:6" ht="12.75">
      <c r="E404" s="202"/>
      <c r="F404" s="202"/>
    </row>
    <row r="405" spans="5:6" ht="12.75">
      <c r="E405" s="202"/>
      <c r="F405" s="202"/>
    </row>
    <row r="406" spans="5:6" ht="12.75">
      <c r="E406" s="202"/>
      <c r="F406" s="202"/>
    </row>
    <row r="407" spans="5:6" ht="12.75">
      <c r="E407" s="202"/>
      <c r="F407" s="202"/>
    </row>
    <row r="408" spans="5:6" ht="12.75">
      <c r="E408" s="202"/>
      <c r="F408" s="202"/>
    </row>
    <row r="409" spans="5:6" ht="12.75">
      <c r="E409" s="202"/>
      <c r="F409" s="202"/>
    </row>
    <row r="410" spans="5:6" ht="12.75">
      <c r="E410" s="202"/>
      <c r="F410" s="202"/>
    </row>
    <row r="411" spans="5:6" ht="12.75">
      <c r="E411" s="202"/>
      <c r="F411" s="202"/>
    </row>
    <row r="412" spans="5:6" ht="12.75">
      <c r="E412" s="202"/>
      <c r="F412" s="202"/>
    </row>
    <row r="413" spans="5:6" ht="12.75">
      <c r="E413" s="202"/>
      <c r="F413" s="202"/>
    </row>
    <row r="414" spans="5:6" ht="12.75">
      <c r="E414" s="202"/>
      <c r="F414" s="202"/>
    </row>
    <row r="415" spans="5:6" ht="12.75">
      <c r="E415" s="202"/>
      <c r="F415" s="202"/>
    </row>
    <row r="416" spans="5:6" ht="12.75">
      <c r="E416" s="202"/>
      <c r="F416" s="202"/>
    </row>
    <row r="417" spans="5:6" ht="12.75">
      <c r="E417" s="202"/>
      <c r="F417" s="202"/>
    </row>
    <row r="418" spans="5:6" ht="12.75">
      <c r="E418" s="202"/>
      <c r="F418" s="202"/>
    </row>
    <row r="419" spans="5:6" ht="12.75">
      <c r="E419" s="202"/>
      <c r="F419" s="202"/>
    </row>
    <row r="420" spans="5:6" ht="12.75">
      <c r="E420" s="202"/>
      <c r="F420" s="202"/>
    </row>
    <row r="421" spans="5:6" ht="12.75">
      <c r="E421" s="202"/>
      <c r="F421" s="202"/>
    </row>
    <row r="422" spans="5:6" ht="12.75">
      <c r="E422" s="202"/>
      <c r="F422" s="202"/>
    </row>
    <row r="423" spans="5:6" ht="12.75">
      <c r="E423" s="202"/>
      <c r="F423" s="202"/>
    </row>
    <row r="424" spans="5:6" ht="12.75">
      <c r="E424" s="202"/>
      <c r="F424" s="202"/>
    </row>
    <row r="425" spans="5:6" ht="12.75">
      <c r="E425" s="202"/>
      <c r="F425" s="202"/>
    </row>
    <row r="426" spans="5:6" ht="12.75">
      <c r="E426" s="202"/>
      <c r="F426" s="202"/>
    </row>
    <row r="427" spans="5:6" ht="12.75">
      <c r="E427" s="202"/>
      <c r="F427" s="202"/>
    </row>
    <row r="428" spans="5:6" ht="12.75">
      <c r="E428" s="202"/>
      <c r="F428" s="202"/>
    </row>
    <row r="429" spans="5:6" ht="12.75">
      <c r="E429" s="202"/>
      <c r="F429" s="202"/>
    </row>
    <row r="430" spans="5:6" ht="12.75">
      <c r="E430" s="202"/>
      <c r="F430" s="202"/>
    </row>
    <row r="431" spans="5:6" ht="12.75">
      <c r="E431" s="202"/>
      <c r="F431" s="202"/>
    </row>
    <row r="432" spans="5:6" ht="12.75">
      <c r="E432" s="202"/>
      <c r="F432" s="202"/>
    </row>
    <row r="433" spans="5:6" ht="12.75">
      <c r="E433" s="202"/>
      <c r="F433" s="202"/>
    </row>
    <row r="434" spans="5:6" ht="12.75">
      <c r="E434" s="202"/>
      <c r="F434" s="202"/>
    </row>
    <row r="435" spans="5:6" ht="12.75">
      <c r="E435" s="202"/>
      <c r="F435" s="202"/>
    </row>
    <row r="436" spans="5:6" ht="12.75">
      <c r="E436" s="202"/>
      <c r="F436" s="202"/>
    </row>
    <row r="437" spans="5:6" ht="12.75">
      <c r="E437" s="202"/>
      <c r="F437" s="202"/>
    </row>
    <row r="438" spans="5:6" ht="12.75">
      <c r="E438" s="202"/>
      <c r="F438" s="202"/>
    </row>
    <row r="439" spans="5:6" ht="12.75">
      <c r="E439" s="202"/>
      <c r="F439" s="202"/>
    </row>
    <row r="440" spans="5:6" ht="12.75">
      <c r="E440" s="202"/>
      <c r="F440" s="202"/>
    </row>
    <row r="441" spans="5:6" ht="12.75">
      <c r="E441" s="202"/>
      <c r="F441" s="202"/>
    </row>
    <row r="442" spans="5:6" ht="12.75">
      <c r="E442" s="202"/>
      <c r="F442" s="202"/>
    </row>
    <row r="443" spans="5:6" ht="12.75">
      <c r="E443" s="202"/>
      <c r="F443" s="202"/>
    </row>
    <row r="444" spans="5:6" ht="12.75">
      <c r="E444" s="202"/>
      <c r="F444" s="202"/>
    </row>
    <row r="445" spans="5:6" ht="12.75">
      <c r="E445" s="202"/>
      <c r="F445" s="202"/>
    </row>
    <row r="446" spans="5:6" ht="12.75">
      <c r="E446" s="202"/>
      <c r="F446" s="202"/>
    </row>
    <row r="447" spans="5:6" ht="12.75">
      <c r="E447" s="202"/>
      <c r="F447" s="202"/>
    </row>
    <row r="448" spans="5:6" ht="12.75">
      <c r="E448" s="202"/>
      <c r="F448" s="202"/>
    </row>
    <row r="449" spans="5:6" ht="12.75">
      <c r="E449" s="202"/>
      <c r="F449" s="202"/>
    </row>
    <row r="450" spans="5:6" ht="12.75">
      <c r="E450" s="202"/>
      <c r="F450" s="202"/>
    </row>
    <row r="451" spans="5:6" ht="12.75">
      <c r="E451" s="202"/>
      <c r="F451" s="202"/>
    </row>
    <row r="452" spans="5:6" ht="12.75">
      <c r="E452" s="202"/>
      <c r="F452" s="202"/>
    </row>
    <row r="453" spans="5:6" ht="12.75">
      <c r="E453" s="202"/>
      <c r="F453" s="202"/>
    </row>
    <row r="454" spans="5:6" ht="12.75">
      <c r="E454" s="202"/>
      <c r="F454" s="202"/>
    </row>
    <row r="455" spans="5:6" ht="12.75">
      <c r="E455" s="202"/>
      <c r="F455" s="202"/>
    </row>
    <row r="456" spans="5:6" ht="12.75">
      <c r="E456" s="202"/>
      <c r="F456" s="202"/>
    </row>
    <row r="457" spans="5:6" ht="12.75">
      <c r="E457" s="202"/>
      <c r="F457" s="202"/>
    </row>
    <row r="458" spans="5:6" ht="12.75">
      <c r="E458" s="202"/>
      <c r="F458" s="202"/>
    </row>
    <row r="459" spans="5:6" ht="12.75">
      <c r="E459" s="202"/>
      <c r="F459" s="202"/>
    </row>
    <row r="460" spans="5:6" ht="12.75">
      <c r="E460" s="202"/>
      <c r="F460" s="202"/>
    </row>
    <row r="461" spans="5:6" ht="12.75">
      <c r="E461" s="202"/>
      <c r="F461" s="202"/>
    </row>
    <row r="462" spans="5:6" ht="12.75">
      <c r="E462" s="202"/>
      <c r="F462" s="202"/>
    </row>
    <row r="463" spans="5:6" ht="12.75">
      <c r="E463" s="202"/>
      <c r="F463" s="202"/>
    </row>
    <row r="464" spans="5:6" ht="12.75">
      <c r="E464" s="202"/>
      <c r="F464" s="202"/>
    </row>
    <row r="465" spans="5:6" ht="12.75">
      <c r="E465" s="202"/>
      <c r="F465" s="202"/>
    </row>
  </sheetData>
  <sheetProtection/>
  <mergeCells count="2">
    <mergeCell ref="A111:H111"/>
    <mergeCell ref="A112:H112"/>
  </mergeCells>
  <printOptions/>
  <pageMargins left="1.56" right="0.59" top="0.92" bottom="1" header="0.5" footer="0.5"/>
  <pageSetup fitToHeight="2" fitToWidth="1" horizontalDpi="600" verticalDpi="600" orientation="portrait" scale="73" r:id="rId1"/>
  <headerFooter alignWithMargins="0">
    <oddHeader>&amp;C&amp;"Arial,Bold"&amp;14&amp;UExhibit A&amp;U
Total Project Budget
PFA after Bid Adjustments</oddHeader>
    <oddFooter>&amp;R&amp;P of &amp;N</oddFooter>
  </headerFooter>
</worksheet>
</file>

<file path=xl/worksheets/sheet4.xml><?xml version="1.0" encoding="utf-8"?>
<worksheet xmlns="http://schemas.openxmlformats.org/spreadsheetml/2006/main" xmlns:r="http://schemas.openxmlformats.org/officeDocument/2006/relationships">
  <dimension ref="A1:T478"/>
  <sheetViews>
    <sheetView view="pageBreakPreview" zoomScaleNormal="85" zoomScaleSheetLayoutView="100" workbookViewId="0" topLeftCell="A160">
      <selection activeCell="K41" sqref="K41"/>
    </sheetView>
  </sheetViews>
  <sheetFormatPr defaultColWidth="9.140625" defaultRowHeight="12.75"/>
  <cols>
    <col min="1" max="1" width="46.421875" style="201" customWidth="1"/>
    <col min="2" max="2" width="16.00390625" style="201" customWidth="1"/>
    <col min="3" max="4" width="14.57421875" style="201" hidden="1" customWidth="1"/>
    <col min="5" max="5" width="15.8515625" style="71" hidden="1" customWidth="1"/>
    <col min="6" max="6" width="17.7109375" style="203" customWidth="1"/>
    <col min="7" max="7" width="14.57421875" style="201" hidden="1" customWidth="1"/>
    <col min="8" max="8" width="14.8515625" style="201" customWidth="1"/>
    <col min="9" max="9" width="14.8515625" style="0" customWidth="1"/>
  </cols>
  <sheetData>
    <row r="1" spans="1:9" ht="36" customHeight="1" thickBot="1">
      <c r="A1" s="326" t="str">
        <f>'PFA vs. Bid Data'!A1</f>
        <v>Insert School Name Here</v>
      </c>
      <c r="B1" s="1"/>
      <c r="C1" s="1"/>
      <c r="D1" s="1"/>
      <c r="E1" s="2"/>
      <c r="F1" s="333">
        <f>'PFA vs. Bid Data'!M1</f>
        <v>42563</v>
      </c>
      <c r="G1" s="331"/>
      <c r="H1" s="331"/>
      <c r="I1" s="332"/>
    </row>
    <row r="2" spans="1:9" ht="90" thickBot="1">
      <c r="A2" s="130" t="s">
        <v>0</v>
      </c>
      <c r="B2" s="570" t="str">
        <f>'PFA vs. Bid Data'!G2</f>
        <v>Proposed Revised PFA  Budget                                                           (Insert Date)</v>
      </c>
      <c r="C2" s="131" t="s">
        <v>209</v>
      </c>
      <c r="D2" s="131" t="s">
        <v>1</v>
      </c>
      <c r="E2" s="131" t="s">
        <v>208</v>
      </c>
      <c r="F2" s="131" t="s">
        <v>210</v>
      </c>
      <c r="G2" s="132" t="s">
        <v>3</v>
      </c>
      <c r="H2" s="132" t="s">
        <v>206</v>
      </c>
      <c r="I2" s="134" t="s">
        <v>207</v>
      </c>
    </row>
    <row r="3" spans="1:9" ht="15.75" customHeight="1">
      <c r="A3" s="124" t="s">
        <v>4</v>
      </c>
      <c r="B3" s="163"/>
      <c r="C3" s="163"/>
      <c r="D3" s="127"/>
      <c r="E3" s="128"/>
      <c r="F3" s="128"/>
      <c r="G3" s="182"/>
      <c r="H3" s="299"/>
      <c r="I3" s="129"/>
    </row>
    <row r="4" spans="1:9" ht="15.75" customHeight="1">
      <c r="A4" s="56" t="s">
        <v>5</v>
      </c>
      <c r="B4" s="10">
        <f>'PFA vs. Bid Data'!G4</f>
        <v>0</v>
      </c>
      <c r="C4" s="10" t="str">
        <f>IF(B4=0," ",B4)</f>
        <v> </v>
      </c>
      <c r="D4" s="9" t="s">
        <v>6</v>
      </c>
      <c r="E4" s="10">
        <f>'PFA vs. Bid Data'!I4</f>
        <v>0</v>
      </c>
      <c r="F4" s="10">
        <f>'PFA vs. Bid Data'!I4</f>
        <v>0</v>
      </c>
      <c r="G4" s="82">
        <f>'PFA vs. Bid Data'!I4</f>
        <v>0</v>
      </c>
      <c r="H4" s="275" t="str">
        <f>IF(C4=" "," ",C4-F4)</f>
        <v> </v>
      </c>
      <c r="I4" s="276"/>
    </row>
    <row r="5" spans="1:9" ht="15.75" customHeight="1">
      <c r="A5" s="33" t="s">
        <v>7</v>
      </c>
      <c r="B5" s="10">
        <f>'PFA vs. Bid Data'!G5</f>
        <v>0</v>
      </c>
      <c r="C5" s="10" t="str">
        <f>IF(B5=0," ",B5)</f>
        <v> </v>
      </c>
      <c r="D5" s="12" t="s">
        <v>8</v>
      </c>
      <c r="E5" s="10">
        <f>'PFA vs. Bid Data'!I5</f>
        <v>0</v>
      </c>
      <c r="F5" s="10">
        <f>'PFA vs. Bid Data'!I5</f>
        <v>0</v>
      </c>
      <c r="G5" s="82">
        <f>'PFA vs. Bid Data'!I5</f>
        <v>0</v>
      </c>
      <c r="H5" s="275" t="str">
        <f>IF(C5=" "," ",C5-F5)</f>
        <v> </v>
      </c>
      <c r="I5" s="276"/>
    </row>
    <row r="6" spans="1:9" ht="15.75" customHeight="1">
      <c r="A6" s="33" t="s">
        <v>9</v>
      </c>
      <c r="B6" s="10">
        <f>'PFA vs. Bid Data'!G6</f>
        <v>0</v>
      </c>
      <c r="C6" s="10" t="str">
        <f>IF(B6=0," ",B6)</f>
        <v> </v>
      </c>
      <c r="D6" s="12" t="s">
        <v>10</v>
      </c>
      <c r="E6" s="10">
        <f>'PFA vs. Bid Data'!I6</f>
        <v>0</v>
      </c>
      <c r="F6" s="10">
        <f>'PFA vs. Bid Data'!I6</f>
        <v>0</v>
      </c>
      <c r="G6" s="82">
        <f>'PFA vs. Bid Data'!I6</f>
        <v>0</v>
      </c>
      <c r="H6" s="275" t="str">
        <f>IF(C6=" "," ",C6-F6)</f>
        <v> </v>
      </c>
      <c r="I6" s="276"/>
    </row>
    <row r="7" spans="1:9" ht="15.75" customHeight="1">
      <c r="A7" s="33" t="s">
        <v>11</v>
      </c>
      <c r="B7" s="10">
        <f>'PFA vs. Bid Data'!G7</f>
        <v>0</v>
      </c>
      <c r="C7" s="10" t="str">
        <f>IF(B7=0," ",B7)</f>
        <v> </v>
      </c>
      <c r="D7" s="12" t="s">
        <v>12</v>
      </c>
      <c r="E7" s="10">
        <f>'PFA vs. Bid Data'!I7</f>
        <v>0</v>
      </c>
      <c r="F7" s="10">
        <f>'PFA vs. Bid Data'!I7</f>
        <v>0</v>
      </c>
      <c r="G7" s="82">
        <f>'PFA vs. Bid Data'!I7</f>
        <v>0</v>
      </c>
      <c r="H7" s="275" t="str">
        <f>IF(C7=" "," ",C7-F7)</f>
        <v> </v>
      </c>
      <c r="I7" s="276"/>
    </row>
    <row r="8" spans="1:9" ht="18.75" customHeight="1">
      <c r="A8" s="13" t="s">
        <v>13</v>
      </c>
      <c r="B8" s="14">
        <f>SUM(B4:B7)</f>
        <v>0</v>
      </c>
      <c r="C8" s="14">
        <f>SUM(C4:C7)</f>
        <v>0</v>
      </c>
      <c r="D8" s="5"/>
      <c r="E8" s="180">
        <f>'PFA vs. Bid Data'!I8</f>
        <v>0</v>
      </c>
      <c r="F8" s="14">
        <f>SUM(F4:F7)</f>
        <v>0</v>
      </c>
      <c r="G8" s="183">
        <f>SUM(G4:G7)</f>
        <v>0</v>
      </c>
      <c r="H8" s="102">
        <f>B8-F8</f>
        <v>0</v>
      </c>
      <c r="I8" s="15">
        <f>H8*'PFA vs. Bid Data'!K105</f>
        <v>0</v>
      </c>
    </row>
    <row r="9" spans="1:9" ht="17.25" customHeight="1">
      <c r="A9" s="4" t="s">
        <v>14</v>
      </c>
      <c r="B9" s="30"/>
      <c r="C9" s="30"/>
      <c r="D9" s="5"/>
      <c r="E9" s="7"/>
      <c r="F9" s="30"/>
      <c r="G9" s="177"/>
      <c r="H9" s="291"/>
      <c r="I9" s="8"/>
    </row>
    <row r="10" spans="1:9" ht="17.25" customHeight="1">
      <c r="A10" s="16" t="s">
        <v>15</v>
      </c>
      <c r="B10" s="18">
        <f>'PFA vs. Bid Data'!G10</f>
        <v>0</v>
      </c>
      <c r="C10" s="10">
        <f>IF(B10=0,0,B10)</f>
        <v>0</v>
      </c>
      <c r="D10" s="17" t="s">
        <v>16</v>
      </c>
      <c r="E10" s="18">
        <f>'PFA vs. Bid Data'!I10</f>
        <v>0</v>
      </c>
      <c r="F10" s="10">
        <f>IF(E10=0,0,E10)</f>
        <v>0</v>
      </c>
      <c r="G10" s="96">
        <f>'PFA vs. Bid Data'!I10</f>
        <v>0</v>
      </c>
      <c r="H10" s="289">
        <f>B10-F10</f>
        <v>0</v>
      </c>
      <c r="I10" s="15">
        <f>H10*'PFA vs. Bid Data'!K105</f>
        <v>0</v>
      </c>
    </row>
    <row r="11" spans="1:9" ht="15.75" customHeight="1">
      <c r="A11" s="4" t="s">
        <v>17</v>
      </c>
      <c r="B11" s="164"/>
      <c r="C11" s="164"/>
      <c r="D11" s="21"/>
      <c r="E11" s="7"/>
      <c r="F11" s="164"/>
      <c r="G11" s="177"/>
      <c r="H11" s="291"/>
      <c r="I11" s="8"/>
    </row>
    <row r="12" spans="1:9" ht="14.25" customHeight="1">
      <c r="A12" s="56" t="s">
        <v>18</v>
      </c>
      <c r="B12" s="23">
        <f>'PFA vs. Bid Data'!G12</f>
        <v>0</v>
      </c>
      <c r="C12" s="10" t="str">
        <f aca="true" t="shared" si="0" ref="C12:C23">IF(B12=0," ",B12)</f>
        <v> </v>
      </c>
      <c r="D12" s="22" t="s">
        <v>19</v>
      </c>
      <c r="E12" s="23">
        <f>'PFA vs. Bid Data'!I12</f>
        <v>0</v>
      </c>
      <c r="F12" s="10">
        <f>'PFA vs. Bid Data'!I12</f>
        <v>0</v>
      </c>
      <c r="G12" s="97">
        <f>'PFA vs. Bid Data'!I12</f>
        <v>0</v>
      </c>
      <c r="H12" s="275" t="str">
        <f aca="true" t="shared" si="1" ref="H12:H23">IF(C12=" "," ",C12-F12)</f>
        <v> </v>
      </c>
      <c r="I12" s="276"/>
    </row>
    <row r="13" spans="1:9" ht="14.25" customHeight="1">
      <c r="A13" s="56" t="s">
        <v>20</v>
      </c>
      <c r="B13" s="23">
        <f>'PFA vs. Bid Data'!G13</f>
        <v>0</v>
      </c>
      <c r="C13" s="10" t="str">
        <f t="shared" si="0"/>
        <v> </v>
      </c>
      <c r="D13" s="22" t="s">
        <v>21</v>
      </c>
      <c r="E13" s="23">
        <f>'PFA vs. Bid Data'!I13</f>
        <v>0</v>
      </c>
      <c r="F13" s="10">
        <f>'PFA vs. Bid Data'!I13</f>
        <v>0</v>
      </c>
      <c r="G13" s="97">
        <f>'PFA vs. Bid Data'!I13</f>
        <v>0</v>
      </c>
      <c r="H13" s="275" t="str">
        <f t="shared" si="1"/>
        <v> </v>
      </c>
      <c r="I13" s="276"/>
    </row>
    <row r="14" spans="1:9" ht="14.25" customHeight="1">
      <c r="A14" s="56" t="s">
        <v>22</v>
      </c>
      <c r="B14" s="23">
        <f>'PFA vs. Bid Data'!G14</f>
        <v>0</v>
      </c>
      <c r="C14" s="10" t="str">
        <f t="shared" si="0"/>
        <v> </v>
      </c>
      <c r="D14" s="22" t="s">
        <v>23</v>
      </c>
      <c r="E14" s="23">
        <f>'PFA vs. Bid Data'!I14</f>
        <v>0</v>
      </c>
      <c r="F14" s="10">
        <f>'PFA vs. Bid Data'!I14</f>
        <v>0</v>
      </c>
      <c r="G14" s="97">
        <f>'PFA vs. Bid Data'!I14</f>
        <v>0</v>
      </c>
      <c r="H14" s="275" t="str">
        <f t="shared" si="1"/>
        <v> </v>
      </c>
      <c r="I14" s="276"/>
    </row>
    <row r="15" spans="1:9" ht="14.25" customHeight="1">
      <c r="A15" s="56" t="s">
        <v>24</v>
      </c>
      <c r="B15" s="23">
        <f>'PFA vs. Bid Data'!G15</f>
        <v>0</v>
      </c>
      <c r="C15" s="10" t="str">
        <f t="shared" si="0"/>
        <v> </v>
      </c>
      <c r="D15" s="22" t="s">
        <v>25</v>
      </c>
      <c r="E15" s="23">
        <f>'PFA vs. Bid Data'!I15</f>
        <v>0</v>
      </c>
      <c r="F15" s="10">
        <f>'PFA vs. Bid Data'!I15</f>
        <v>0</v>
      </c>
      <c r="G15" s="97">
        <f>'PFA vs. Bid Data'!I15</f>
        <v>0</v>
      </c>
      <c r="H15" s="275" t="str">
        <f t="shared" si="1"/>
        <v> </v>
      </c>
      <c r="I15" s="276"/>
    </row>
    <row r="16" spans="1:9" ht="14.25" customHeight="1">
      <c r="A16" s="56" t="s">
        <v>26</v>
      </c>
      <c r="B16" s="23">
        <f>'PFA vs. Bid Data'!G16</f>
        <v>0</v>
      </c>
      <c r="C16" s="10" t="str">
        <f t="shared" si="0"/>
        <v> </v>
      </c>
      <c r="D16" s="22" t="s">
        <v>27</v>
      </c>
      <c r="E16" s="23">
        <f>'PFA vs. Bid Data'!I16</f>
        <v>0</v>
      </c>
      <c r="F16" s="10">
        <f>'PFA vs. Bid Data'!I16</f>
        <v>0</v>
      </c>
      <c r="G16" s="97">
        <f>'PFA vs. Bid Data'!I16</f>
        <v>0</v>
      </c>
      <c r="H16" s="275" t="str">
        <f t="shared" si="1"/>
        <v> </v>
      </c>
      <c r="I16" s="276"/>
    </row>
    <row r="17" spans="1:9" ht="14.25" customHeight="1">
      <c r="A17" s="56" t="s">
        <v>28</v>
      </c>
      <c r="B17" s="23">
        <f>'PFA vs. Bid Data'!G17</f>
        <v>0</v>
      </c>
      <c r="C17" s="10" t="str">
        <f t="shared" si="0"/>
        <v> </v>
      </c>
      <c r="D17" s="22" t="s">
        <v>29</v>
      </c>
      <c r="E17" s="23">
        <f>'PFA vs. Bid Data'!I17</f>
        <v>0</v>
      </c>
      <c r="F17" s="10">
        <f>'PFA vs. Bid Data'!I17</f>
        <v>0</v>
      </c>
      <c r="G17" s="97">
        <f>'PFA vs. Bid Data'!I17</f>
        <v>0</v>
      </c>
      <c r="H17" s="275" t="str">
        <f t="shared" si="1"/>
        <v> </v>
      </c>
      <c r="I17" s="276"/>
    </row>
    <row r="18" spans="1:9" ht="14.25" customHeight="1">
      <c r="A18" s="56" t="s">
        <v>30</v>
      </c>
      <c r="B18" s="23">
        <f>'PFA vs. Bid Data'!G18</f>
        <v>0</v>
      </c>
      <c r="C18" s="10" t="str">
        <f t="shared" si="0"/>
        <v> </v>
      </c>
      <c r="D18" s="22" t="s">
        <v>31</v>
      </c>
      <c r="E18" s="23">
        <f>'PFA vs. Bid Data'!I18</f>
        <v>0</v>
      </c>
      <c r="F18" s="10">
        <f>'PFA vs. Bid Data'!I18</f>
        <v>0</v>
      </c>
      <c r="G18" s="97">
        <f>'PFA vs. Bid Data'!I18</f>
        <v>0</v>
      </c>
      <c r="H18" s="275" t="str">
        <f t="shared" si="1"/>
        <v> </v>
      </c>
      <c r="I18" s="276"/>
    </row>
    <row r="19" spans="1:9" ht="14.25" customHeight="1">
      <c r="A19" s="56" t="s">
        <v>32</v>
      </c>
      <c r="B19" s="23">
        <f>'PFA vs. Bid Data'!G19</f>
        <v>0</v>
      </c>
      <c r="C19" s="10" t="str">
        <f t="shared" si="0"/>
        <v> </v>
      </c>
      <c r="D19" s="9" t="s">
        <v>33</v>
      </c>
      <c r="E19" s="23">
        <f>'PFA vs. Bid Data'!I19</f>
        <v>0</v>
      </c>
      <c r="F19" s="10">
        <f>'PFA vs. Bid Data'!I19</f>
        <v>0</v>
      </c>
      <c r="G19" s="97">
        <f>'PFA vs. Bid Data'!I19</f>
        <v>0</v>
      </c>
      <c r="H19" s="275" t="str">
        <f t="shared" si="1"/>
        <v> </v>
      </c>
      <c r="I19" s="276"/>
    </row>
    <row r="20" spans="1:9" ht="14.25" customHeight="1">
      <c r="A20" s="26" t="s">
        <v>34</v>
      </c>
      <c r="B20" s="23">
        <f>'PFA vs. Bid Data'!G20</f>
        <v>0</v>
      </c>
      <c r="C20" s="10" t="str">
        <f t="shared" si="0"/>
        <v> </v>
      </c>
      <c r="D20" s="12" t="s">
        <v>35</v>
      </c>
      <c r="E20" s="23">
        <f>'PFA vs. Bid Data'!I20</f>
        <v>0</v>
      </c>
      <c r="F20" s="10">
        <f>'PFA vs. Bid Data'!I20</f>
        <v>0</v>
      </c>
      <c r="G20" s="97">
        <f>'PFA vs. Bid Data'!I20</f>
        <v>0</v>
      </c>
      <c r="H20" s="275" t="str">
        <f t="shared" si="1"/>
        <v> </v>
      </c>
      <c r="I20" s="276"/>
    </row>
    <row r="21" spans="1:9" ht="14.25" customHeight="1">
      <c r="A21" s="16" t="s">
        <v>36</v>
      </c>
      <c r="B21" s="23">
        <f>'PFA vs. Bid Data'!G21</f>
        <v>0</v>
      </c>
      <c r="C21" s="10" t="str">
        <f t="shared" si="0"/>
        <v> </v>
      </c>
      <c r="D21" s="12" t="s">
        <v>37</v>
      </c>
      <c r="E21" s="23">
        <f>'PFA vs. Bid Data'!I21</f>
        <v>0</v>
      </c>
      <c r="F21" s="10">
        <f>'PFA vs. Bid Data'!I21</f>
        <v>0</v>
      </c>
      <c r="G21" s="97">
        <f>'PFA vs. Bid Data'!I21</f>
        <v>0</v>
      </c>
      <c r="H21" s="275" t="str">
        <f t="shared" si="1"/>
        <v> </v>
      </c>
      <c r="I21" s="276"/>
    </row>
    <row r="22" spans="1:9" ht="14.25" customHeight="1">
      <c r="A22" s="16" t="s">
        <v>38</v>
      </c>
      <c r="B22" s="23">
        <f>'PFA vs. Bid Data'!G22</f>
        <v>0</v>
      </c>
      <c r="C22" s="10" t="str">
        <f t="shared" si="0"/>
        <v> </v>
      </c>
      <c r="D22" s="12" t="s">
        <v>39</v>
      </c>
      <c r="E22" s="23">
        <f>'PFA vs. Bid Data'!I22</f>
        <v>0</v>
      </c>
      <c r="F22" s="10">
        <f>'PFA vs. Bid Data'!I22</f>
        <v>0</v>
      </c>
      <c r="G22" s="97">
        <f>'PFA vs. Bid Data'!I22</f>
        <v>0</v>
      </c>
      <c r="H22" s="275" t="str">
        <f t="shared" si="1"/>
        <v> </v>
      </c>
      <c r="I22" s="276"/>
    </row>
    <row r="23" spans="1:9" ht="14.25" customHeight="1">
      <c r="A23" s="16" t="s">
        <v>40</v>
      </c>
      <c r="B23" s="23">
        <f>'PFA vs. Bid Data'!G23</f>
        <v>0</v>
      </c>
      <c r="C23" s="10" t="str">
        <f t="shared" si="0"/>
        <v> </v>
      </c>
      <c r="D23" s="12" t="s">
        <v>41</v>
      </c>
      <c r="E23" s="23">
        <f>'PFA vs. Bid Data'!I23</f>
        <v>0</v>
      </c>
      <c r="F23" s="10">
        <f>'PFA vs. Bid Data'!I23</f>
        <v>0</v>
      </c>
      <c r="G23" s="97">
        <f>'PFA vs. Bid Data'!I23</f>
        <v>0</v>
      </c>
      <c r="H23" s="275" t="str">
        <f t="shared" si="1"/>
        <v> </v>
      </c>
      <c r="I23" s="276"/>
    </row>
    <row r="24" spans="1:9" ht="18.75" customHeight="1">
      <c r="A24" s="13" t="s">
        <v>42</v>
      </c>
      <c r="B24" s="14">
        <f>SUM(B10:B23)</f>
        <v>0</v>
      </c>
      <c r="C24" s="14">
        <f>SUM(C10:C23)</f>
        <v>0</v>
      </c>
      <c r="D24" s="5"/>
      <c r="E24" s="28">
        <f>SUM(E10:E23)</f>
        <v>0</v>
      </c>
      <c r="F24" s="14">
        <f>SUM(F10:F23)</f>
        <v>0</v>
      </c>
      <c r="G24" s="183">
        <f>SUM(G10:G23)</f>
        <v>0</v>
      </c>
      <c r="H24" s="290">
        <f>B24-F24</f>
        <v>0</v>
      </c>
      <c r="I24" s="15">
        <f>H24*'PFA vs. Bid Data'!K105</f>
        <v>0</v>
      </c>
    </row>
    <row r="25" spans="1:9" ht="12.75">
      <c r="A25" s="4" t="s">
        <v>43</v>
      </c>
      <c r="B25" s="30"/>
      <c r="C25" s="30"/>
      <c r="D25" s="29"/>
      <c r="E25" s="7"/>
      <c r="F25" s="30"/>
      <c r="G25" s="177"/>
      <c r="H25" s="291"/>
      <c r="I25" s="8"/>
    </row>
    <row r="26" spans="1:9" ht="16.5" customHeight="1">
      <c r="A26" s="16" t="s">
        <v>44</v>
      </c>
      <c r="B26" s="10"/>
      <c r="C26" s="10"/>
      <c r="D26" s="29"/>
      <c r="E26" s="24"/>
      <c r="F26" s="10"/>
      <c r="G26" s="184"/>
      <c r="H26" s="289"/>
      <c r="I26" s="276"/>
    </row>
    <row r="27" spans="1:9" ht="16.5" customHeight="1">
      <c r="A27" s="33" t="s">
        <v>18</v>
      </c>
      <c r="B27" s="10">
        <f>'PFA vs. Bid Data'!G27</f>
        <v>0</v>
      </c>
      <c r="C27" s="10" t="str">
        <f aca="true" t="shared" si="2" ref="C27:C42">IF(B27=0," ",B27)</f>
        <v> </v>
      </c>
      <c r="D27" s="17" t="s">
        <v>45</v>
      </c>
      <c r="E27" s="10">
        <f>'PFA vs. Bid Data'!I27</f>
        <v>0</v>
      </c>
      <c r="F27" s="10">
        <f>'PFA vs. Bid Data'!I27</f>
        <v>0</v>
      </c>
      <c r="G27" s="82">
        <f>'PFA vs. Bid Data'!I27</f>
        <v>0</v>
      </c>
      <c r="H27" s="275" t="str">
        <f aca="true" t="shared" si="3" ref="H27:H32">IF(C27=" "," ",C27-F27)</f>
        <v> </v>
      </c>
      <c r="I27" s="276"/>
    </row>
    <row r="28" spans="1:9" ht="16.5" customHeight="1">
      <c r="A28" s="33" t="s">
        <v>20</v>
      </c>
      <c r="B28" s="10">
        <f>'PFA vs. Bid Data'!G28</f>
        <v>0</v>
      </c>
      <c r="C28" s="10" t="str">
        <f t="shared" si="2"/>
        <v> </v>
      </c>
      <c r="D28" s="17" t="s">
        <v>46</v>
      </c>
      <c r="E28" s="10">
        <f>'PFA vs. Bid Data'!I28</f>
        <v>0</v>
      </c>
      <c r="F28" s="10">
        <f>'PFA vs. Bid Data'!I28</f>
        <v>0</v>
      </c>
      <c r="G28" s="82">
        <f>'PFA vs. Bid Data'!I28</f>
        <v>0</v>
      </c>
      <c r="H28" s="275" t="str">
        <f t="shared" si="3"/>
        <v> </v>
      </c>
      <c r="I28" s="276"/>
    </row>
    <row r="29" spans="1:9" ht="16.5" customHeight="1">
      <c r="A29" s="33" t="s">
        <v>22</v>
      </c>
      <c r="B29" s="10">
        <f>'PFA vs. Bid Data'!G29</f>
        <v>0</v>
      </c>
      <c r="C29" s="10" t="str">
        <f t="shared" si="2"/>
        <v> </v>
      </c>
      <c r="D29" s="17" t="s">
        <v>47</v>
      </c>
      <c r="E29" s="10">
        <f>'PFA vs. Bid Data'!I29</f>
        <v>0</v>
      </c>
      <c r="F29" s="10">
        <f>'PFA vs. Bid Data'!I29</f>
        <v>0</v>
      </c>
      <c r="G29" s="82">
        <f>'PFA vs. Bid Data'!I29</f>
        <v>0</v>
      </c>
      <c r="H29" s="275" t="str">
        <f t="shared" si="3"/>
        <v> </v>
      </c>
      <c r="I29" s="276"/>
    </row>
    <row r="30" spans="1:9" ht="16.5" customHeight="1">
      <c r="A30" s="33" t="s">
        <v>24</v>
      </c>
      <c r="B30" s="10">
        <f>'PFA vs. Bid Data'!G30</f>
        <v>0</v>
      </c>
      <c r="C30" s="10" t="str">
        <f t="shared" si="2"/>
        <v> </v>
      </c>
      <c r="D30" s="17" t="s">
        <v>48</v>
      </c>
      <c r="E30" s="10">
        <f>'PFA vs. Bid Data'!I30</f>
        <v>0</v>
      </c>
      <c r="F30" s="10">
        <f>'PFA vs. Bid Data'!I30</f>
        <v>0</v>
      </c>
      <c r="G30" s="82">
        <f>'PFA vs. Bid Data'!I30</f>
        <v>0</v>
      </c>
      <c r="H30" s="275" t="str">
        <f t="shared" si="3"/>
        <v> </v>
      </c>
      <c r="I30" s="276"/>
    </row>
    <row r="31" spans="1:9" ht="16.5" customHeight="1">
      <c r="A31" s="33" t="s">
        <v>26</v>
      </c>
      <c r="B31" s="10">
        <f>'PFA vs. Bid Data'!G31</f>
        <v>0</v>
      </c>
      <c r="C31" s="10" t="str">
        <f t="shared" si="2"/>
        <v> </v>
      </c>
      <c r="D31" s="17" t="s">
        <v>49</v>
      </c>
      <c r="E31" s="10">
        <f>'PFA vs. Bid Data'!I31</f>
        <v>0</v>
      </c>
      <c r="F31" s="10">
        <f>'PFA vs. Bid Data'!I31</f>
        <v>0</v>
      </c>
      <c r="G31" s="82">
        <f>'PFA vs. Bid Data'!I31</f>
        <v>0</v>
      </c>
      <c r="H31" s="275" t="str">
        <f t="shared" si="3"/>
        <v> </v>
      </c>
      <c r="I31" s="276"/>
    </row>
    <row r="32" spans="1:9" ht="16.5" customHeight="1">
      <c r="A32" s="33" t="s">
        <v>50</v>
      </c>
      <c r="B32" s="10">
        <f>'PFA vs. Bid Data'!G32</f>
        <v>0</v>
      </c>
      <c r="C32" s="10" t="str">
        <f t="shared" si="2"/>
        <v> </v>
      </c>
      <c r="D32" s="17" t="s">
        <v>51</v>
      </c>
      <c r="E32" s="10">
        <f>'PFA vs. Bid Data'!I32</f>
        <v>0</v>
      </c>
      <c r="F32" s="10">
        <f>'PFA vs. Bid Data'!I32</f>
        <v>0</v>
      </c>
      <c r="G32" s="82">
        <f>'PFA vs. Bid Data'!I32</f>
        <v>0</v>
      </c>
      <c r="H32" s="275" t="str">
        <f t="shared" si="3"/>
        <v> </v>
      </c>
      <c r="I32" s="276"/>
    </row>
    <row r="33" spans="1:20" s="59" customFormat="1" ht="16.5" customHeight="1">
      <c r="A33" s="16" t="s">
        <v>196</v>
      </c>
      <c r="B33" s="250">
        <f>SUM(B27:B32)</f>
        <v>0</v>
      </c>
      <c r="C33" s="251">
        <f>SUM(C27:C32)</f>
        <v>0</v>
      </c>
      <c r="D33" s="277"/>
      <c r="E33" s="343">
        <f>SUM(E27:E32)</f>
        <v>0</v>
      </c>
      <c r="F33" s="167">
        <f>SUM(F27:F32)</f>
        <v>0</v>
      </c>
      <c r="G33" s="342">
        <f>SUM(G26:G32)</f>
        <v>0</v>
      </c>
      <c r="H33" s="290">
        <f>B33-F33</f>
        <v>0</v>
      </c>
      <c r="I33" s="287">
        <f>H33*'PFA vs. Bid Data'!K105</f>
        <v>0</v>
      </c>
      <c r="J33" s="307"/>
      <c r="K33" s="308"/>
      <c r="L33" s="94"/>
      <c r="M33" s="249"/>
      <c r="N33" s="288"/>
      <c r="O33" s="288"/>
      <c r="P33" s="288"/>
      <c r="Q33" s="288"/>
      <c r="R33" s="288"/>
      <c r="S33" s="288"/>
      <c r="T33" s="141"/>
    </row>
    <row r="34" spans="1:9" ht="16.5" customHeight="1">
      <c r="A34" s="20" t="s">
        <v>52</v>
      </c>
      <c r="B34" s="165"/>
      <c r="C34" s="165"/>
      <c r="D34" s="21"/>
      <c r="E34" s="7"/>
      <c r="F34" s="7"/>
      <c r="G34" s="177"/>
      <c r="H34" s="291"/>
      <c r="I34" s="8"/>
    </row>
    <row r="35" spans="1:9" ht="16.5" customHeight="1">
      <c r="A35" s="60" t="s">
        <v>53</v>
      </c>
      <c r="B35" s="10">
        <f>'PFA vs. Bid Data'!G35</f>
        <v>0</v>
      </c>
      <c r="C35" s="10" t="str">
        <f t="shared" si="2"/>
        <v> </v>
      </c>
      <c r="D35" s="12" t="s">
        <v>54</v>
      </c>
      <c r="E35" s="10">
        <f>'PFA vs. Bid Data'!I35</f>
        <v>0</v>
      </c>
      <c r="F35" s="10">
        <f>'PFA vs. Bid Data'!I35</f>
        <v>0</v>
      </c>
      <c r="G35" s="82">
        <f>'PFA vs. Bid Data'!I35</f>
        <v>0</v>
      </c>
      <c r="H35" s="275" t="str">
        <f aca="true" t="shared" si="4" ref="H35:H42">IF(C35=" "," ",C35-F35)</f>
        <v> </v>
      </c>
      <c r="I35" s="276"/>
    </row>
    <row r="36" spans="1:9" ht="16.5" customHeight="1">
      <c r="A36" s="60" t="s">
        <v>55</v>
      </c>
      <c r="B36" s="10">
        <f>'PFA vs. Bid Data'!G36</f>
        <v>0</v>
      </c>
      <c r="C36" s="10" t="str">
        <f t="shared" si="2"/>
        <v> </v>
      </c>
      <c r="D36" s="12" t="s">
        <v>56</v>
      </c>
      <c r="E36" s="10">
        <f>'PFA vs. Bid Data'!I36</f>
        <v>0</v>
      </c>
      <c r="F36" s="10">
        <f>'PFA vs. Bid Data'!I36</f>
        <v>0</v>
      </c>
      <c r="G36" s="82">
        <f>'PFA vs. Bid Data'!I36</f>
        <v>0</v>
      </c>
      <c r="H36" s="275" t="str">
        <f t="shared" si="4"/>
        <v> </v>
      </c>
      <c r="I36" s="276"/>
    </row>
    <row r="37" spans="1:9" ht="16.5" customHeight="1">
      <c r="A37" s="60" t="s">
        <v>57</v>
      </c>
      <c r="B37" s="10">
        <f>'PFA vs. Bid Data'!G37</f>
        <v>0</v>
      </c>
      <c r="C37" s="10" t="str">
        <f t="shared" si="2"/>
        <v> </v>
      </c>
      <c r="D37" s="12" t="s">
        <v>58</v>
      </c>
      <c r="E37" s="10">
        <f>'PFA vs. Bid Data'!I37</f>
        <v>0</v>
      </c>
      <c r="F37" s="10">
        <f>'PFA vs. Bid Data'!I37</f>
        <v>0</v>
      </c>
      <c r="G37" s="82">
        <f>'PFA vs. Bid Data'!I37</f>
        <v>0</v>
      </c>
      <c r="H37" s="275" t="str">
        <f t="shared" si="4"/>
        <v> </v>
      </c>
      <c r="I37" s="276"/>
    </row>
    <row r="38" spans="1:9" ht="16.5" customHeight="1">
      <c r="A38" s="60" t="s">
        <v>59</v>
      </c>
      <c r="B38" s="10">
        <f>'PFA vs. Bid Data'!G38</f>
        <v>0</v>
      </c>
      <c r="C38" s="10" t="str">
        <f t="shared" si="2"/>
        <v> </v>
      </c>
      <c r="D38" s="12" t="s">
        <v>60</v>
      </c>
      <c r="E38" s="10">
        <f>'PFA vs. Bid Data'!I38</f>
        <v>0</v>
      </c>
      <c r="F38" s="10">
        <f>'PFA vs. Bid Data'!I38</f>
        <v>0</v>
      </c>
      <c r="G38" s="82">
        <f>'PFA vs. Bid Data'!I38</f>
        <v>0</v>
      </c>
      <c r="H38" s="275" t="str">
        <f t="shared" si="4"/>
        <v> </v>
      </c>
      <c r="I38" s="276"/>
    </row>
    <row r="39" spans="1:9" ht="16.5" customHeight="1">
      <c r="A39" s="60" t="s">
        <v>61</v>
      </c>
      <c r="B39" s="10">
        <f>'PFA vs. Bid Data'!G39</f>
        <v>0</v>
      </c>
      <c r="C39" s="10" t="str">
        <f t="shared" si="2"/>
        <v> </v>
      </c>
      <c r="D39" s="12" t="s">
        <v>62</v>
      </c>
      <c r="E39" s="10">
        <f>'PFA vs. Bid Data'!I39</f>
        <v>0</v>
      </c>
      <c r="F39" s="10">
        <f>'PFA vs. Bid Data'!I39</f>
        <v>0</v>
      </c>
      <c r="G39" s="82">
        <f>'PFA vs. Bid Data'!I39</f>
        <v>0</v>
      </c>
      <c r="H39" s="275" t="str">
        <f t="shared" si="4"/>
        <v> </v>
      </c>
      <c r="I39" s="276"/>
    </row>
    <row r="40" spans="1:9" ht="16.5" customHeight="1">
      <c r="A40" s="60" t="s">
        <v>63</v>
      </c>
      <c r="B40" s="10">
        <f>'PFA vs. Bid Data'!G40</f>
        <v>0</v>
      </c>
      <c r="C40" s="10" t="str">
        <f t="shared" si="2"/>
        <v> </v>
      </c>
      <c r="D40" s="12" t="s">
        <v>64</v>
      </c>
      <c r="E40" s="10">
        <f>'PFA vs. Bid Data'!I40</f>
        <v>0</v>
      </c>
      <c r="F40" s="10">
        <f>'PFA vs. Bid Data'!I40</f>
        <v>0</v>
      </c>
      <c r="G40" s="82">
        <f>'PFA vs. Bid Data'!I40</f>
        <v>0</v>
      </c>
      <c r="H40" s="275" t="str">
        <f t="shared" si="4"/>
        <v> </v>
      </c>
      <c r="I40" s="276"/>
    </row>
    <row r="41" spans="1:9" ht="16.5" customHeight="1">
      <c r="A41" s="60" t="s">
        <v>65</v>
      </c>
      <c r="B41" s="10">
        <f>'PFA vs. Bid Data'!G41</f>
        <v>0</v>
      </c>
      <c r="C41" s="10" t="str">
        <f t="shared" si="2"/>
        <v> </v>
      </c>
      <c r="D41" s="12" t="s">
        <v>66</v>
      </c>
      <c r="E41" s="10">
        <f>'PFA vs. Bid Data'!I41</f>
        <v>0</v>
      </c>
      <c r="F41" s="10">
        <f>'PFA vs. Bid Data'!I41</f>
        <v>0</v>
      </c>
      <c r="G41" s="82">
        <f>'PFA vs. Bid Data'!I41</f>
        <v>0</v>
      </c>
      <c r="H41" s="275" t="str">
        <f t="shared" si="4"/>
        <v> </v>
      </c>
      <c r="I41" s="276"/>
    </row>
    <row r="42" spans="1:9" ht="16.5" customHeight="1">
      <c r="A42" s="60" t="s">
        <v>67</v>
      </c>
      <c r="B42" s="10">
        <f>'PFA vs. Bid Data'!G42</f>
        <v>0</v>
      </c>
      <c r="C42" s="10" t="str">
        <f t="shared" si="2"/>
        <v> </v>
      </c>
      <c r="D42" s="12" t="s">
        <v>68</v>
      </c>
      <c r="E42" s="10">
        <f>'PFA vs. Bid Data'!I42</f>
        <v>0</v>
      </c>
      <c r="F42" s="10">
        <f>'PFA vs. Bid Data'!I42</f>
        <v>0</v>
      </c>
      <c r="G42" s="82">
        <f>'PFA vs. Bid Data'!I42</f>
        <v>0</v>
      </c>
      <c r="H42" s="275" t="str">
        <f t="shared" si="4"/>
        <v> </v>
      </c>
      <c r="I42" s="276"/>
    </row>
    <row r="43" spans="1:9" ht="21" customHeight="1">
      <c r="A43" s="13" t="s">
        <v>69</v>
      </c>
      <c r="B43" s="14">
        <f>SUM(B33:B42)</f>
        <v>0</v>
      </c>
      <c r="C43" s="14">
        <f>SUM(C33:C42)</f>
        <v>0</v>
      </c>
      <c r="D43" s="29"/>
      <c r="E43" s="28">
        <f>SUM(E33:E42)</f>
        <v>0</v>
      </c>
      <c r="F43" s="14">
        <f>SUM(F33:F42)</f>
        <v>0</v>
      </c>
      <c r="G43" s="183">
        <f>SUM(G26:G42)</f>
        <v>0</v>
      </c>
      <c r="H43" s="102">
        <f>B43-F43</f>
        <v>0</v>
      </c>
      <c r="I43" s="15">
        <f>H43*'PFA vs. Bid Data'!K105</f>
        <v>0</v>
      </c>
    </row>
    <row r="44" spans="1:9" ht="17.25" customHeight="1">
      <c r="A44" s="20" t="s">
        <v>70</v>
      </c>
      <c r="B44" s="166"/>
      <c r="C44" s="166"/>
      <c r="D44" s="21"/>
      <c r="E44" s="31"/>
      <c r="F44" s="166"/>
      <c r="G44" s="185"/>
      <c r="H44" s="292"/>
      <c r="I44" s="32"/>
    </row>
    <row r="45" spans="1:9" ht="18" customHeight="1">
      <c r="A45" s="33" t="s">
        <v>71</v>
      </c>
      <c r="B45" s="34">
        <f>'PFA vs. Bid Data'!G45</f>
        <v>0</v>
      </c>
      <c r="C45" s="180">
        <f>IF(B45=0,0,B45)</f>
        <v>0</v>
      </c>
      <c r="D45" s="12" t="s">
        <v>72</v>
      </c>
      <c r="E45" s="34">
        <f>'PFA vs. Bid Data'!I45</f>
        <v>0</v>
      </c>
      <c r="F45" s="180">
        <f>IF(E45=0,0,E45)</f>
        <v>0</v>
      </c>
      <c r="G45" s="99">
        <f>'PFA vs. Bid Data'!I45</f>
        <v>0</v>
      </c>
      <c r="H45" s="290">
        <f>B45-F45</f>
        <v>0</v>
      </c>
      <c r="I45" s="15">
        <f>H45*'PFA vs. Bid Data'!K105</f>
        <v>0</v>
      </c>
    </row>
    <row r="46" spans="1:9" ht="12.75">
      <c r="A46" s="61" t="s">
        <v>73</v>
      </c>
      <c r="B46" s="166"/>
      <c r="C46" s="166"/>
      <c r="D46" s="62"/>
      <c r="E46" s="31"/>
      <c r="F46" s="166"/>
      <c r="G46" s="185"/>
      <c r="H46" s="292"/>
      <c r="I46" s="32"/>
    </row>
    <row r="47" spans="1:9" ht="16.5" customHeight="1">
      <c r="A47" s="63" t="s">
        <v>74</v>
      </c>
      <c r="B47" s="18">
        <f>'PFA vs. Bid Data'!G47</f>
        <v>0</v>
      </c>
      <c r="C47" s="10" t="str">
        <f>IF(B47=0," ",B47)</f>
        <v> </v>
      </c>
      <c r="D47" s="22" t="s">
        <v>75</v>
      </c>
      <c r="E47" s="18">
        <f>'PFA vs. Bid Data'!I47</f>
        <v>0</v>
      </c>
      <c r="F47" s="10">
        <f>'PFA vs. Bid Data'!I47</f>
        <v>0</v>
      </c>
      <c r="G47" s="96">
        <f>'PFA vs. Bid Data'!I47</f>
        <v>0</v>
      </c>
      <c r="H47" s="275" t="str">
        <f>IF(C47=" "," ",C47-F47)</f>
        <v> </v>
      </c>
      <c r="I47" s="276"/>
    </row>
    <row r="48" spans="1:9" ht="16.5" customHeight="1">
      <c r="A48" s="63" t="s">
        <v>76</v>
      </c>
      <c r="B48" s="18">
        <f>'PFA vs. Bid Data'!G48</f>
        <v>0</v>
      </c>
      <c r="C48" s="10" t="str">
        <f>IF(B48=0," ",B48)</f>
        <v> </v>
      </c>
      <c r="D48" s="22" t="s">
        <v>77</v>
      </c>
      <c r="E48" s="18">
        <f>'PFA vs. Bid Data'!I48</f>
        <v>0</v>
      </c>
      <c r="F48" s="10">
        <f>'PFA vs. Bid Data'!I48</f>
        <v>0</v>
      </c>
      <c r="G48" s="96">
        <f>'PFA vs. Bid Data'!I48</f>
        <v>0</v>
      </c>
      <c r="H48" s="275" t="str">
        <f>IF(C48=" "," ",C48-F48)</f>
        <v> </v>
      </c>
      <c r="I48" s="276"/>
    </row>
    <row r="49" spans="1:9" ht="16.5" customHeight="1">
      <c r="A49" s="63" t="s">
        <v>78</v>
      </c>
      <c r="B49" s="18">
        <f>'PFA vs. Bid Data'!G49</f>
        <v>0</v>
      </c>
      <c r="C49" s="10" t="str">
        <f>IF(B49=0," ",B49)</f>
        <v> </v>
      </c>
      <c r="D49" s="22" t="s">
        <v>79</v>
      </c>
      <c r="E49" s="18">
        <f>'PFA vs. Bid Data'!I49</f>
        <v>0</v>
      </c>
      <c r="F49" s="10">
        <f>'PFA vs. Bid Data'!I49</f>
        <v>0</v>
      </c>
      <c r="G49" s="96">
        <f>'PFA vs. Bid Data'!I49</f>
        <v>0</v>
      </c>
      <c r="H49" s="275" t="str">
        <f>IF(C49=" "," ",C49-F49)</f>
        <v> </v>
      </c>
      <c r="I49" s="276"/>
    </row>
    <row r="50" spans="1:9" ht="16.5" customHeight="1">
      <c r="A50" s="36" t="s">
        <v>80</v>
      </c>
      <c r="B50" s="167">
        <f>SUM(B47:B49)</f>
        <v>0</v>
      </c>
      <c r="C50" s="167">
        <f>SUM(C47:C49)</f>
        <v>0</v>
      </c>
      <c r="D50" s="29"/>
      <c r="E50" s="37">
        <f>SUM(E47:E49)</f>
        <v>0</v>
      </c>
      <c r="F50" s="167">
        <f>SUM(F47:F49)</f>
        <v>0</v>
      </c>
      <c r="G50" s="148">
        <f>SUM(G47:G49)</f>
        <v>0</v>
      </c>
      <c r="H50" s="300">
        <f>B50-F50</f>
        <v>0</v>
      </c>
      <c r="I50" s="15">
        <f>H50*'PFA vs. Bid Data'!K105</f>
        <v>0</v>
      </c>
    </row>
    <row r="51" spans="1:9" ht="17.25" customHeight="1">
      <c r="A51" s="61" t="s">
        <v>81</v>
      </c>
      <c r="B51" s="168"/>
      <c r="C51" s="168"/>
      <c r="D51" s="62"/>
      <c r="E51" s="62"/>
      <c r="F51" s="62"/>
      <c r="G51" s="62"/>
      <c r="H51" s="292"/>
      <c r="I51" s="32"/>
    </row>
    <row r="52" spans="1:9" ht="15" customHeight="1">
      <c r="A52" s="56" t="s">
        <v>87</v>
      </c>
      <c r="B52" s="39">
        <f>'PFA vs. Bid Data'!G52</f>
        <v>0</v>
      </c>
      <c r="C52" s="10" t="str">
        <f>IF(B52=0," ",B52)</f>
        <v> </v>
      </c>
      <c r="D52" s="64" t="s">
        <v>88</v>
      </c>
      <c r="E52" s="39">
        <f>'PFA vs. Bid Data'!I52</f>
        <v>0</v>
      </c>
      <c r="F52" s="10">
        <f>'PFA vs. Bid Data'!I52</f>
        <v>0</v>
      </c>
      <c r="G52" s="85">
        <f>'PFA vs. Bid Data'!I52</f>
        <v>0</v>
      </c>
      <c r="H52" s="275" t="str">
        <f aca="true" t="shared" si="5" ref="H52:H80">IF(C52=" "," ",C52-F52)</f>
        <v> </v>
      </c>
      <c r="I52" s="276"/>
    </row>
    <row r="53" spans="1:9" ht="15" customHeight="1">
      <c r="A53" s="56" t="s">
        <v>85</v>
      </c>
      <c r="B53" s="39">
        <f>'PFA vs. Bid Data'!G53</f>
        <v>0</v>
      </c>
      <c r="C53" s="10" t="str">
        <f aca="true" t="shared" si="6" ref="C53:C79">IF(B53=0," ",B53)</f>
        <v> </v>
      </c>
      <c r="D53" s="64" t="s">
        <v>118</v>
      </c>
      <c r="E53" s="39">
        <f>'PFA vs. Bid Data'!I53</f>
        <v>0</v>
      </c>
      <c r="F53" s="10">
        <f>'PFA vs. Bid Data'!I53</f>
        <v>0</v>
      </c>
      <c r="G53" s="85">
        <f>'PFA vs. Bid Data'!I53</f>
        <v>0</v>
      </c>
      <c r="H53" s="275" t="str">
        <f t="shared" si="5"/>
        <v> </v>
      </c>
      <c r="I53" s="276"/>
    </row>
    <row r="54" spans="1:9" ht="15" customHeight="1">
      <c r="A54" s="56" t="s">
        <v>84</v>
      </c>
      <c r="B54" s="39">
        <f>'PFA vs. Bid Data'!G54</f>
        <v>0</v>
      </c>
      <c r="C54" s="10" t="str">
        <f t="shared" si="6"/>
        <v> </v>
      </c>
      <c r="D54" s="64" t="s">
        <v>119</v>
      </c>
      <c r="E54" s="39">
        <f>'PFA vs. Bid Data'!I54</f>
        <v>0</v>
      </c>
      <c r="F54" s="10">
        <f>'PFA vs. Bid Data'!I54</f>
        <v>0</v>
      </c>
      <c r="G54" s="85">
        <f>'PFA vs. Bid Data'!I54</f>
        <v>0</v>
      </c>
      <c r="H54" s="275" t="str">
        <f t="shared" si="5"/>
        <v> </v>
      </c>
      <c r="I54" s="276"/>
    </row>
    <row r="55" spans="1:9" ht="15" customHeight="1">
      <c r="A55" s="56" t="s">
        <v>86</v>
      </c>
      <c r="B55" s="39">
        <f>'PFA vs. Bid Data'!G55</f>
        <v>0</v>
      </c>
      <c r="C55" s="10" t="str">
        <f t="shared" si="6"/>
        <v> </v>
      </c>
      <c r="D55" s="64" t="s">
        <v>120</v>
      </c>
      <c r="E55" s="39">
        <f>'PFA vs. Bid Data'!I55</f>
        <v>0</v>
      </c>
      <c r="F55" s="10">
        <f>'PFA vs. Bid Data'!I55</f>
        <v>0</v>
      </c>
      <c r="G55" s="85">
        <f>'PFA vs. Bid Data'!I55</f>
        <v>0</v>
      </c>
      <c r="H55" s="275" t="str">
        <f t="shared" si="5"/>
        <v> </v>
      </c>
      <c r="I55" s="276"/>
    </row>
    <row r="56" spans="1:9" ht="15" customHeight="1">
      <c r="A56" s="75" t="s">
        <v>122</v>
      </c>
      <c r="B56" s="39">
        <f>'PFA vs. Bid Data'!G56</f>
        <v>0</v>
      </c>
      <c r="C56" s="10" t="str">
        <f t="shared" si="6"/>
        <v> </v>
      </c>
      <c r="D56" s="64" t="s">
        <v>144</v>
      </c>
      <c r="E56" s="39">
        <f>'PFA vs. Bid Data'!I56</f>
        <v>0</v>
      </c>
      <c r="F56" s="10">
        <f>'PFA vs. Bid Data'!I56</f>
        <v>0</v>
      </c>
      <c r="G56" s="85">
        <f>'PFA vs. Bid Data'!I56</f>
        <v>0</v>
      </c>
      <c r="H56" s="275" t="str">
        <f t="shared" si="5"/>
        <v> </v>
      </c>
      <c r="I56" s="276"/>
    </row>
    <row r="57" spans="1:9" ht="15" customHeight="1">
      <c r="A57" s="75" t="s">
        <v>174</v>
      </c>
      <c r="B57" s="39">
        <f>'PFA vs. Bid Data'!G57</f>
        <v>0</v>
      </c>
      <c r="C57" s="10" t="str">
        <f t="shared" si="6"/>
        <v> </v>
      </c>
      <c r="D57" s="64" t="s">
        <v>145</v>
      </c>
      <c r="E57" s="39">
        <f>'PFA vs. Bid Data'!I57</f>
        <v>0</v>
      </c>
      <c r="F57" s="10">
        <f>'PFA vs. Bid Data'!I57</f>
        <v>0</v>
      </c>
      <c r="G57" s="85">
        <f>'PFA vs. Bid Data'!I57</f>
        <v>0</v>
      </c>
      <c r="H57" s="275" t="str">
        <f t="shared" si="5"/>
        <v> </v>
      </c>
      <c r="I57" s="276"/>
    </row>
    <row r="58" spans="1:9" ht="15" customHeight="1">
      <c r="A58" s="75" t="s">
        <v>123</v>
      </c>
      <c r="B58" s="39">
        <f>'PFA vs. Bid Data'!G58</f>
        <v>0</v>
      </c>
      <c r="C58" s="10" t="str">
        <f t="shared" si="6"/>
        <v> </v>
      </c>
      <c r="D58" s="64" t="s">
        <v>146</v>
      </c>
      <c r="E58" s="39">
        <f>'PFA vs. Bid Data'!I58</f>
        <v>0</v>
      </c>
      <c r="F58" s="10">
        <f>'PFA vs. Bid Data'!I58</f>
        <v>0</v>
      </c>
      <c r="G58" s="85">
        <f>'PFA vs. Bid Data'!I58</f>
        <v>0</v>
      </c>
      <c r="H58" s="275" t="str">
        <f t="shared" si="5"/>
        <v> </v>
      </c>
      <c r="I58" s="276"/>
    </row>
    <row r="59" spans="1:9" ht="15" customHeight="1">
      <c r="A59" s="75" t="s">
        <v>124</v>
      </c>
      <c r="B59" s="39">
        <f>'PFA vs. Bid Data'!G59</f>
        <v>0</v>
      </c>
      <c r="C59" s="10" t="str">
        <f t="shared" si="6"/>
        <v> </v>
      </c>
      <c r="D59" s="64" t="s">
        <v>147</v>
      </c>
      <c r="E59" s="39">
        <f>'PFA vs. Bid Data'!I59</f>
        <v>0</v>
      </c>
      <c r="F59" s="10">
        <f>'PFA vs. Bid Data'!I59</f>
        <v>0</v>
      </c>
      <c r="G59" s="85">
        <f>'PFA vs. Bid Data'!I59</f>
        <v>0</v>
      </c>
      <c r="H59" s="275" t="str">
        <f t="shared" si="5"/>
        <v> </v>
      </c>
      <c r="I59" s="276"/>
    </row>
    <row r="60" spans="1:9" ht="15" customHeight="1">
      <c r="A60" s="75" t="s">
        <v>125</v>
      </c>
      <c r="B60" s="39">
        <f>'PFA vs. Bid Data'!G60</f>
        <v>0</v>
      </c>
      <c r="C60" s="10" t="str">
        <f t="shared" si="6"/>
        <v> </v>
      </c>
      <c r="D60" s="64" t="s">
        <v>148</v>
      </c>
      <c r="E60" s="39">
        <f>'PFA vs. Bid Data'!I60</f>
        <v>0</v>
      </c>
      <c r="F60" s="10">
        <f>'PFA vs. Bid Data'!I60</f>
        <v>0</v>
      </c>
      <c r="G60" s="85">
        <f>'PFA vs. Bid Data'!I60</f>
        <v>0</v>
      </c>
      <c r="H60" s="275" t="str">
        <f t="shared" si="5"/>
        <v> </v>
      </c>
      <c r="I60" s="276"/>
    </row>
    <row r="61" spans="1:9" ht="15" customHeight="1">
      <c r="A61" s="75" t="s">
        <v>126</v>
      </c>
      <c r="B61" s="39">
        <f>'PFA vs. Bid Data'!G61</f>
        <v>0</v>
      </c>
      <c r="C61" s="10" t="str">
        <f t="shared" si="6"/>
        <v> </v>
      </c>
      <c r="D61" s="64" t="s">
        <v>149</v>
      </c>
      <c r="E61" s="39">
        <f>'PFA vs. Bid Data'!I61</f>
        <v>0</v>
      </c>
      <c r="F61" s="10">
        <f>'PFA vs. Bid Data'!I61</f>
        <v>0</v>
      </c>
      <c r="G61" s="85">
        <f>'PFA vs. Bid Data'!I61</f>
        <v>0</v>
      </c>
      <c r="H61" s="275" t="str">
        <f t="shared" si="5"/>
        <v> </v>
      </c>
      <c r="I61" s="276"/>
    </row>
    <row r="62" spans="1:9" ht="15" customHeight="1">
      <c r="A62" s="75" t="s">
        <v>121</v>
      </c>
      <c r="B62" s="39">
        <f>'PFA vs. Bid Data'!G62</f>
        <v>0</v>
      </c>
      <c r="C62" s="10" t="str">
        <f t="shared" si="6"/>
        <v> </v>
      </c>
      <c r="D62" s="64" t="s">
        <v>150</v>
      </c>
      <c r="E62" s="39">
        <f>'PFA vs. Bid Data'!I62</f>
        <v>0</v>
      </c>
      <c r="F62" s="10">
        <f>'PFA vs. Bid Data'!I62</f>
        <v>0</v>
      </c>
      <c r="G62" s="85">
        <f>'PFA vs. Bid Data'!I62</f>
        <v>0</v>
      </c>
      <c r="H62" s="275" t="str">
        <f t="shared" si="5"/>
        <v> </v>
      </c>
      <c r="I62" s="276"/>
    </row>
    <row r="63" spans="1:9" ht="15" customHeight="1">
      <c r="A63" s="75" t="s">
        <v>127</v>
      </c>
      <c r="B63" s="39">
        <f>'PFA vs. Bid Data'!G63</f>
        <v>0</v>
      </c>
      <c r="C63" s="10" t="str">
        <f t="shared" si="6"/>
        <v> </v>
      </c>
      <c r="D63" s="64" t="s">
        <v>151</v>
      </c>
      <c r="E63" s="39">
        <f>'PFA vs. Bid Data'!I63</f>
        <v>0</v>
      </c>
      <c r="F63" s="10">
        <f>'PFA vs. Bid Data'!I63</f>
        <v>0</v>
      </c>
      <c r="G63" s="85">
        <f>'PFA vs. Bid Data'!I63</f>
        <v>0</v>
      </c>
      <c r="H63" s="275" t="str">
        <f t="shared" si="5"/>
        <v> </v>
      </c>
      <c r="I63" s="276"/>
    </row>
    <row r="64" spans="1:9" ht="15" customHeight="1">
      <c r="A64" s="75" t="s">
        <v>128</v>
      </c>
      <c r="B64" s="39">
        <f>'PFA vs. Bid Data'!G64</f>
        <v>0</v>
      </c>
      <c r="C64" s="10" t="str">
        <f t="shared" si="6"/>
        <v> </v>
      </c>
      <c r="D64" s="64" t="s">
        <v>152</v>
      </c>
      <c r="E64" s="39">
        <f>'PFA vs. Bid Data'!I64</f>
        <v>0</v>
      </c>
      <c r="F64" s="10">
        <f>'PFA vs. Bid Data'!I64</f>
        <v>0</v>
      </c>
      <c r="G64" s="85">
        <f>'PFA vs. Bid Data'!I64</f>
        <v>0</v>
      </c>
      <c r="H64" s="275" t="str">
        <f t="shared" si="5"/>
        <v> </v>
      </c>
      <c r="I64" s="276"/>
    </row>
    <row r="65" spans="1:9" ht="15" customHeight="1">
      <c r="A65" s="75" t="s">
        <v>129</v>
      </c>
      <c r="B65" s="39">
        <f>'PFA vs. Bid Data'!G65</f>
        <v>0</v>
      </c>
      <c r="C65" s="10" t="str">
        <f t="shared" si="6"/>
        <v> </v>
      </c>
      <c r="D65" s="64" t="s">
        <v>153</v>
      </c>
      <c r="E65" s="39">
        <f>'PFA vs. Bid Data'!I65</f>
        <v>0</v>
      </c>
      <c r="F65" s="10">
        <f>'PFA vs. Bid Data'!I65</f>
        <v>0</v>
      </c>
      <c r="G65" s="85">
        <f>'PFA vs. Bid Data'!I65</f>
        <v>0</v>
      </c>
      <c r="H65" s="275" t="str">
        <f t="shared" si="5"/>
        <v> </v>
      </c>
      <c r="I65" s="276"/>
    </row>
    <row r="66" spans="1:9" ht="15" customHeight="1">
      <c r="A66" s="75" t="s">
        <v>130</v>
      </c>
      <c r="B66" s="39">
        <f>'PFA vs. Bid Data'!G66</f>
        <v>0</v>
      </c>
      <c r="C66" s="10" t="str">
        <f t="shared" si="6"/>
        <v> </v>
      </c>
      <c r="D66" s="64" t="s">
        <v>154</v>
      </c>
      <c r="E66" s="39">
        <f>'PFA vs. Bid Data'!I66</f>
        <v>0</v>
      </c>
      <c r="F66" s="10">
        <f>'PFA vs. Bid Data'!I66</f>
        <v>0</v>
      </c>
      <c r="G66" s="85">
        <f>'PFA vs. Bid Data'!I66</f>
        <v>0</v>
      </c>
      <c r="H66" s="275" t="str">
        <f t="shared" si="5"/>
        <v> </v>
      </c>
      <c r="I66" s="276"/>
    </row>
    <row r="67" spans="1:9" ht="15" customHeight="1">
      <c r="A67" s="75" t="s">
        <v>131</v>
      </c>
      <c r="B67" s="39">
        <f>'PFA vs. Bid Data'!G67</f>
        <v>0</v>
      </c>
      <c r="C67" s="10" t="str">
        <f t="shared" si="6"/>
        <v> </v>
      </c>
      <c r="D67" s="64" t="s">
        <v>155</v>
      </c>
      <c r="E67" s="39">
        <f>'PFA vs. Bid Data'!I67</f>
        <v>0</v>
      </c>
      <c r="F67" s="10">
        <f>'PFA vs. Bid Data'!I67</f>
        <v>0</v>
      </c>
      <c r="G67" s="85">
        <f>'PFA vs. Bid Data'!I67</f>
        <v>0</v>
      </c>
      <c r="H67" s="275" t="str">
        <f t="shared" si="5"/>
        <v> </v>
      </c>
      <c r="I67" s="276"/>
    </row>
    <row r="68" spans="1:9" ht="15" customHeight="1">
      <c r="A68" s="75" t="s">
        <v>132</v>
      </c>
      <c r="B68" s="39">
        <f>'PFA vs. Bid Data'!G68</f>
        <v>0</v>
      </c>
      <c r="C68" s="10" t="str">
        <f t="shared" si="6"/>
        <v> </v>
      </c>
      <c r="D68" s="64" t="s">
        <v>156</v>
      </c>
      <c r="E68" s="39">
        <f>'PFA vs. Bid Data'!I68</f>
        <v>0</v>
      </c>
      <c r="F68" s="10">
        <f>'PFA vs. Bid Data'!I68</f>
        <v>0</v>
      </c>
      <c r="G68" s="85">
        <f>'PFA vs. Bid Data'!I68</f>
        <v>0</v>
      </c>
      <c r="H68" s="275" t="str">
        <f t="shared" si="5"/>
        <v> </v>
      </c>
      <c r="I68" s="276"/>
    </row>
    <row r="69" spans="1:9" ht="15" customHeight="1">
      <c r="A69" s="75" t="s">
        <v>133</v>
      </c>
      <c r="B69" s="39">
        <f>'PFA vs. Bid Data'!G69</f>
        <v>0</v>
      </c>
      <c r="C69" s="10" t="str">
        <f t="shared" si="6"/>
        <v> </v>
      </c>
      <c r="D69" s="64" t="s">
        <v>157</v>
      </c>
      <c r="E69" s="39">
        <f>'PFA vs. Bid Data'!I69</f>
        <v>0</v>
      </c>
      <c r="F69" s="10">
        <f>'PFA vs. Bid Data'!I69</f>
        <v>0</v>
      </c>
      <c r="G69" s="85">
        <f>'PFA vs. Bid Data'!I69</f>
        <v>0</v>
      </c>
      <c r="H69" s="275" t="str">
        <f t="shared" si="5"/>
        <v> </v>
      </c>
      <c r="I69" s="276"/>
    </row>
    <row r="70" spans="1:9" ht="15" customHeight="1">
      <c r="A70" s="75" t="s">
        <v>134</v>
      </c>
      <c r="B70" s="39">
        <f>'PFA vs. Bid Data'!G70</f>
        <v>0</v>
      </c>
      <c r="C70" s="10" t="str">
        <f t="shared" si="6"/>
        <v> </v>
      </c>
      <c r="D70" s="64" t="s">
        <v>158</v>
      </c>
      <c r="E70" s="39">
        <f>'PFA vs. Bid Data'!I70</f>
        <v>0</v>
      </c>
      <c r="F70" s="10">
        <f>'PFA vs. Bid Data'!I70</f>
        <v>0</v>
      </c>
      <c r="G70" s="85">
        <f>'PFA vs. Bid Data'!I70</f>
        <v>0</v>
      </c>
      <c r="H70" s="275" t="str">
        <f t="shared" si="5"/>
        <v> </v>
      </c>
      <c r="I70" s="276"/>
    </row>
    <row r="71" spans="1:9" ht="15" customHeight="1">
      <c r="A71" s="75" t="s">
        <v>135</v>
      </c>
      <c r="B71" s="39">
        <f>'PFA vs. Bid Data'!G71</f>
        <v>0</v>
      </c>
      <c r="C71" s="10" t="str">
        <f t="shared" si="6"/>
        <v> </v>
      </c>
      <c r="D71" s="64" t="s">
        <v>159</v>
      </c>
      <c r="E71" s="39">
        <f>'PFA vs. Bid Data'!I71</f>
        <v>0</v>
      </c>
      <c r="F71" s="10">
        <f>'PFA vs. Bid Data'!I71</f>
        <v>0</v>
      </c>
      <c r="G71" s="85">
        <f>'PFA vs. Bid Data'!I71</f>
        <v>0</v>
      </c>
      <c r="H71" s="275" t="str">
        <f t="shared" si="5"/>
        <v> </v>
      </c>
      <c r="I71" s="276"/>
    </row>
    <row r="72" spans="1:9" ht="15" customHeight="1">
      <c r="A72" s="75" t="s">
        <v>136</v>
      </c>
      <c r="B72" s="39">
        <f>'PFA vs. Bid Data'!G72</f>
        <v>0</v>
      </c>
      <c r="C72" s="10" t="str">
        <f t="shared" si="6"/>
        <v> </v>
      </c>
      <c r="D72" s="64" t="s">
        <v>160</v>
      </c>
      <c r="E72" s="39">
        <f>'PFA vs. Bid Data'!I72</f>
        <v>0</v>
      </c>
      <c r="F72" s="10">
        <f>'PFA vs. Bid Data'!I72</f>
        <v>0</v>
      </c>
      <c r="G72" s="85">
        <f>'PFA vs. Bid Data'!I72</f>
        <v>0</v>
      </c>
      <c r="H72" s="275" t="str">
        <f t="shared" si="5"/>
        <v> </v>
      </c>
      <c r="I72" s="276"/>
    </row>
    <row r="73" spans="1:9" ht="15" customHeight="1">
      <c r="A73" s="75" t="s">
        <v>137</v>
      </c>
      <c r="B73" s="39">
        <f>'PFA vs. Bid Data'!G73</f>
        <v>0</v>
      </c>
      <c r="C73" s="10" t="str">
        <f t="shared" si="6"/>
        <v> </v>
      </c>
      <c r="D73" s="64" t="s">
        <v>161</v>
      </c>
      <c r="E73" s="39">
        <f>'PFA vs. Bid Data'!I73</f>
        <v>0</v>
      </c>
      <c r="F73" s="10">
        <f>'PFA vs. Bid Data'!I73</f>
        <v>0</v>
      </c>
      <c r="G73" s="85">
        <f>'PFA vs. Bid Data'!I73</f>
        <v>0</v>
      </c>
      <c r="H73" s="275" t="str">
        <f t="shared" si="5"/>
        <v> </v>
      </c>
      <c r="I73" s="276"/>
    </row>
    <row r="74" spans="1:9" ht="15" customHeight="1">
      <c r="A74" s="75" t="s">
        <v>138</v>
      </c>
      <c r="B74" s="39">
        <f>'PFA vs. Bid Data'!G74</f>
        <v>0</v>
      </c>
      <c r="C74" s="10" t="str">
        <f t="shared" si="6"/>
        <v> </v>
      </c>
      <c r="D74" s="64" t="s">
        <v>162</v>
      </c>
      <c r="E74" s="39">
        <f>'PFA vs. Bid Data'!I74</f>
        <v>0</v>
      </c>
      <c r="F74" s="10">
        <f>'PFA vs. Bid Data'!I74</f>
        <v>0</v>
      </c>
      <c r="G74" s="85">
        <f>'PFA vs. Bid Data'!I74</f>
        <v>0</v>
      </c>
      <c r="H74" s="275" t="str">
        <f t="shared" si="5"/>
        <v> </v>
      </c>
      <c r="I74" s="276"/>
    </row>
    <row r="75" spans="1:9" ht="15" customHeight="1">
      <c r="A75" s="75" t="s">
        <v>139</v>
      </c>
      <c r="B75" s="39">
        <f>'PFA vs. Bid Data'!G75</f>
        <v>0</v>
      </c>
      <c r="C75" s="10" t="str">
        <f t="shared" si="6"/>
        <v> </v>
      </c>
      <c r="D75" s="64" t="s">
        <v>163</v>
      </c>
      <c r="E75" s="39">
        <f>'PFA vs. Bid Data'!I75</f>
        <v>0</v>
      </c>
      <c r="F75" s="10">
        <f>'PFA vs. Bid Data'!I75</f>
        <v>0</v>
      </c>
      <c r="G75" s="85">
        <f>'PFA vs. Bid Data'!I75</f>
        <v>0</v>
      </c>
      <c r="H75" s="275" t="str">
        <f t="shared" si="5"/>
        <v> </v>
      </c>
      <c r="I75" s="276"/>
    </row>
    <row r="76" spans="1:9" ht="15" customHeight="1">
      <c r="A76" s="75" t="s">
        <v>140</v>
      </c>
      <c r="B76" s="39">
        <f>'PFA vs. Bid Data'!G76</f>
        <v>0</v>
      </c>
      <c r="C76" s="10" t="str">
        <f t="shared" si="6"/>
        <v> </v>
      </c>
      <c r="D76" s="64" t="s">
        <v>164</v>
      </c>
      <c r="E76" s="39">
        <f>'PFA vs. Bid Data'!I76</f>
        <v>0</v>
      </c>
      <c r="F76" s="10">
        <f>'PFA vs. Bid Data'!I76</f>
        <v>0</v>
      </c>
      <c r="G76" s="85">
        <f>'PFA vs. Bid Data'!I76</f>
        <v>0</v>
      </c>
      <c r="H76" s="275" t="str">
        <f t="shared" si="5"/>
        <v> </v>
      </c>
      <c r="I76" s="276"/>
    </row>
    <row r="77" spans="1:9" ht="15" customHeight="1">
      <c r="A77" s="137" t="s">
        <v>141</v>
      </c>
      <c r="B77" s="39">
        <f>'PFA vs. Bid Data'!G77</f>
        <v>0</v>
      </c>
      <c r="C77" s="10" t="str">
        <f t="shared" si="6"/>
        <v> </v>
      </c>
      <c r="D77" s="140" t="s">
        <v>165</v>
      </c>
      <c r="E77" s="39">
        <f>'PFA vs. Bid Data'!I77</f>
        <v>0</v>
      </c>
      <c r="F77" s="10">
        <f>'PFA vs. Bid Data'!I77</f>
        <v>0</v>
      </c>
      <c r="G77" s="85">
        <f>'PFA vs. Bid Data'!I77</f>
        <v>0</v>
      </c>
      <c r="H77" s="275" t="str">
        <f t="shared" si="5"/>
        <v> </v>
      </c>
      <c r="I77" s="276"/>
    </row>
    <row r="78" spans="1:9" ht="15" customHeight="1">
      <c r="A78" s="75" t="s">
        <v>142</v>
      </c>
      <c r="B78" s="39">
        <f>'PFA vs. Bid Data'!G78</f>
        <v>0</v>
      </c>
      <c r="C78" s="10" t="str">
        <f t="shared" si="6"/>
        <v> </v>
      </c>
      <c r="D78" s="64" t="s">
        <v>166</v>
      </c>
      <c r="E78" s="39">
        <f>'PFA vs. Bid Data'!I78</f>
        <v>0</v>
      </c>
      <c r="F78" s="10">
        <f>'PFA vs. Bid Data'!I78</f>
        <v>0</v>
      </c>
      <c r="G78" s="85">
        <f>'PFA vs. Bid Data'!I78</f>
        <v>0</v>
      </c>
      <c r="H78" s="275" t="str">
        <f t="shared" si="5"/>
        <v> </v>
      </c>
      <c r="I78" s="276"/>
    </row>
    <row r="79" spans="1:9" ht="15" customHeight="1">
      <c r="A79" s="75" t="s">
        <v>143</v>
      </c>
      <c r="B79" s="39">
        <f>'PFA vs. Bid Data'!G79</f>
        <v>0</v>
      </c>
      <c r="C79" s="10" t="str">
        <f t="shared" si="6"/>
        <v> </v>
      </c>
      <c r="D79" s="64" t="s">
        <v>167</v>
      </c>
      <c r="E79" s="39">
        <f>'PFA vs. Bid Data'!I79</f>
        <v>0</v>
      </c>
      <c r="F79" s="10">
        <f>'PFA vs. Bid Data'!I79</f>
        <v>0</v>
      </c>
      <c r="G79" s="85">
        <f>'PFA vs. Bid Data'!I79</f>
        <v>0</v>
      </c>
      <c r="H79" s="275" t="str">
        <f t="shared" si="5"/>
        <v> </v>
      </c>
      <c r="I79" s="276"/>
    </row>
    <row r="80" spans="1:9" ht="15" customHeight="1">
      <c r="A80" s="75" t="s">
        <v>173</v>
      </c>
      <c r="B80" s="42"/>
      <c r="C80" s="42"/>
      <c r="D80" s="42"/>
      <c r="E80" s="39">
        <f>'PFA vs. Bid Data'!I80</f>
        <v>0</v>
      </c>
      <c r="F80" s="10">
        <f>'PFA vs. Bid Data'!I80</f>
        <v>0</v>
      </c>
      <c r="G80" s="186"/>
      <c r="H80" s="275">
        <f t="shared" si="5"/>
        <v>0</v>
      </c>
      <c r="I80" s="266"/>
    </row>
    <row r="81" spans="1:9" ht="20.25" customHeight="1">
      <c r="A81" s="36" t="s">
        <v>168</v>
      </c>
      <c r="B81" s="14">
        <f>SUM(B52:B79)</f>
        <v>0</v>
      </c>
      <c r="C81" s="14">
        <f>SUM(C52:C79)</f>
        <v>0</v>
      </c>
      <c r="D81" s="45"/>
      <c r="E81" s="14">
        <f>SUM(E52:E80)</f>
        <v>0</v>
      </c>
      <c r="F81" s="14">
        <f>SUM(F52:F80)</f>
        <v>0</v>
      </c>
      <c r="G81" s="83">
        <f>SUM(G52:G79)</f>
        <v>0</v>
      </c>
      <c r="H81" s="102">
        <f>B81-F81</f>
        <v>0</v>
      </c>
      <c r="I81" s="278">
        <f>H81*'PFA vs. Bid Data'!K105</f>
        <v>0</v>
      </c>
    </row>
    <row r="82" spans="1:9" ht="15.75">
      <c r="A82" s="44" t="s">
        <v>89</v>
      </c>
      <c r="B82" s="169"/>
      <c r="C82" s="169"/>
      <c r="D82" s="45"/>
      <c r="E82" s="31"/>
      <c r="F82" s="31"/>
      <c r="G82" s="185"/>
      <c r="H82" s="292"/>
      <c r="I82" s="32"/>
    </row>
    <row r="83" spans="1:9" s="160" customFormat="1" ht="12" customHeight="1">
      <c r="A83" s="178" t="str">
        <f>'PFA vs. Bid Data'!A83</f>
        <v>Value of Alternates included in the District's Total Project Budget</v>
      </c>
      <c r="B83" s="39">
        <f>'PFA vs. Bid Data'!G83</f>
        <v>0</v>
      </c>
      <c r="C83" s="10" t="str">
        <f>IF(B83=0," ",B83)</f>
        <v> </v>
      </c>
      <c r="D83" s="175"/>
      <c r="E83" s="39">
        <f>'PFA vs. Bid Data'!I83</f>
        <v>0</v>
      </c>
      <c r="F83" s="10">
        <f>'PFA vs. Bid Data'!I83</f>
        <v>0</v>
      </c>
      <c r="G83" s="85">
        <f>'PFA vs. Bid Data'!I83</f>
        <v>0</v>
      </c>
      <c r="H83" s="275" t="str">
        <f>IF(C83=" "," ",C83-F83)</f>
        <v> </v>
      </c>
      <c r="I83" s="279"/>
    </row>
    <row r="84" spans="1:9" s="160" customFormat="1" ht="12" customHeight="1">
      <c r="A84" s="178" t="str">
        <f>'PFA vs. Bid Data'!A84</f>
        <v>Value of Alternatesto be funded through Bid Savings</v>
      </c>
      <c r="B84" s="39">
        <f>'PFA vs. Bid Data'!G84</f>
        <v>0</v>
      </c>
      <c r="C84" s="10" t="str">
        <f>IF(B84=0," ",B84)</f>
        <v> </v>
      </c>
      <c r="D84" s="175"/>
      <c r="E84" s="39">
        <f>'PFA vs. Bid Data'!I84</f>
        <v>0</v>
      </c>
      <c r="F84" s="10">
        <f>'PFA vs. Bid Data'!I84</f>
        <v>0</v>
      </c>
      <c r="G84" s="85">
        <f>'PFA vs. Bid Data'!I84</f>
        <v>0</v>
      </c>
      <c r="H84" s="275" t="str">
        <f>IF(C84=" "," ",C84-F84)</f>
        <v> </v>
      </c>
      <c r="I84" s="279"/>
    </row>
    <row r="85" spans="1:9" s="160" customFormat="1" ht="12" customHeight="1">
      <c r="A85" s="178">
        <f>'PFA vs. Bid Data'!A85</f>
        <v>0</v>
      </c>
      <c r="B85" s="39">
        <f>'PFA vs. Bid Data'!G85</f>
        <v>0</v>
      </c>
      <c r="C85" s="10" t="str">
        <f>IF(B85=0," ",B85)</f>
        <v> </v>
      </c>
      <c r="D85" s="175"/>
      <c r="E85" s="39">
        <f>'PFA vs. Bid Data'!I85</f>
        <v>0</v>
      </c>
      <c r="F85" s="10">
        <f>'PFA vs. Bid Data'!I85</f>
        <v>0</v>
      </c>
      <c r="G85" s="85">
        <f>'PFA vs. Bid Data'!I85</f>
        <v>0</v>
      </c>
      <c r="H85" s="275" t="str">
        <f>IF(C85=" "," ",C85-F85)</f>
        <v> </v>
      </c>
      <c r="I85" s="279"/>
    </row>
    <row r="86" spans="1:9" ht="12" customHeight="1">
      <c r="A86" s="56" t="s">
        <v>90</v>
      </c>
      <c r="B86" s="14">
        <f>SUM(B83:B85)</f>
        <v>0</v>
      </c>
      <c r="C86" s="14">
        <f>SUM(C83:C85)</f>
        <v>0</v>
      </c>
      <c r="D86" s="12" t="s">
        <v>91</v>
      </c>
      <c r="E86" s="14">
        <f>SUM(E83:E85)</f>
        <v>0</v>
      </c>
      <c r="F86" s="14">
        <f>SUM(F83:F85)</f>
        <v>0</v>
      </c>
      <c r="G86" s="83">
        <f>SUM(G83:G85)</f>
        <v>0</v>
      </c>
      <c r="H86" s="153">
        <f>B86-F86</f>
        <v>0</v>
      </c>
      <c r="I86" s="15">
        <f>H86*'PFA vs. Bid Data'!K105</f>
        <v>0</v>
      </c>
    </row>
    <row r="87" spans="1:9" ht="14.25" customHeight="1">
      <c r="A87" s="61" t="s">
        <v>93</v>
      </c>
      <c r="B87" s="164"/>
      <c r="C87" s="164"/>
      <c r="D87" s="62"/>
      <c r="E87" s="31"/>
      <c r="F87" s="31"/>
      <c r="G87" s="185"/>
      <c r="H87" s="292"/>
      <c r="I87" s="32"/>
    </row>
    <row r="88" spans="1:9" ht="14.25" customHeight="1">
      <c r="A88" s="56" t="s">
        <v>94</v>
      </c>
      <c r="B88" s="39">
        <f>'PFA vs. Bid Data'!G88</f>
        <v>0</v>
      </c>
      <c r="C88" s="10" t="str">
        <f>IF(B88=0," ",B88)</f>
        <v> </v>
      </c>
      <c r="D88" s="9" t="s">
        <v>95</v>
      </c>
      <c r="E88" s="39">
        <f>'PFA vs. Bid Data'!I88</f>
        <v>0</v>
      </c>
      <c r="F88" s="10">
        <f>'PFA vs. Bid Data'!I88</f>
        <v>0</v>
      </c>
      <c r="G88" s="85">
        <f>'PFA vs. Bid Data'!I88</f>
        <v>0</v>
      </c>
      <c r="H88" s="275" t="str">
        <f>IF(C88=" "," ",C88-F88)</f>
        <v> </v>
      </c>
      <c r="I88" s="280"/>
    </row>
    <row r="89" spans="1:9" ht="14.25" customHeight="1">
      <c r="A89" s="56" t="s">
        <v>96</v>
      </c>
      <c r="B89" s="39">
        <f>'PFA vs. Bid Data'!G89</f>
        <v>0</v>
      </c>
      <c r="C89" s="10" t="str">
        <f>IF(B89=0," ",B89)</f>
        <v> </v>
      </c>
      <c r="D89" s="9" t="s">
        <v>97</v>
      </c>
      <c r="E89" s="39">
        <f>'PFA vs. Bid Data'!I89</f>
        <v>0</v>
      </c>
      <c r="F89" s="10">
        <f>'PFA vs. Bid Data'!I89</f>
        <v>0</v>
      </c>
      <c r="G89" s="85">
        <f>'PFA vs. Bid Data'!I89</f>
        <v>0</v>
      </c>
      <c r="H89" s="275" t="str">
        <f>IF(C89=" "," ",C89-F89)</f>
        <v> </v>
      </c>
      <c r="I89" s="280"/>
    </row>
    <row r="90" spans="1:9" ht="14.25" customHeight="1">
      <c r="A90" s="56" t="s">
        <v>98</v>
      </c>
      <c r="B90" s="39">
        <f>'PFA vs. Bid Data'!G90</f>
        <v>0</v>
      </c>
      <c r="C90" s="10" t="str">
        <f>IF(B90=0," ",B90)</f>
        <v> </v>
      </c>
      <c r="D90" s="9" t="s">
        <v>99</v>
      </c>
      <c r="E90" s="39">
        <f>'PFA vs. Bid Data'!I90</f>
        <v>0</v>
      </c>
      <c r="F90" s="10">
        <f>'PFA vs. Bid Data'!I90</f>
        <v>0</v>
      </c>
      <c r="G90" s="85">
        <f>'PFA vs. Bid Data'!I90</f>
        <v>0</v>
      </c>
      <c r="H90" s="275" t="str">
        <f>IF(C90=" "," ",C90-F90)</f>
        <v> </v>
      </c>
      <c r="I90" s="276"/>
    </row>
    <row r="91" spans="1:9" ht="14.25" customHeight="1">
      <c r="A91" s="56" t="s">
        <v>100</v>
      </c>
      <c r="B91" s="39">
        <f>'PFA vs. Bid Data'!G91</f>
        <v>0</v>
      </c>
      <c r="C91" s="10" t="str">
        <f>IF(B91=0," ",B91)</f>
        <v> </v>
      </c>
      <c r="D91" s="9" t="s">
        <v>101</v>
      </c>
      <c r="E91" s="39">
        <f>'PFA vs. Bid Data'!I91</f>
        <v>0</v>
      </c>
      <c r="F91" s="10">
        <f>'PFA vs. Bid Data'!I91</f>
        <v>0</v>
      </c>
      <c r="G91" s="85">
        <f>'PFA vs. Bid Data'!I91</f>
        <v>0</v>
      </c>
      <c r="H91" s="275" t="str">
        <f>IF(C91=" "," ",C91-F91)</f>
        <v> </v>
      </c>
      <c r="I91" s="276"/>
    </row>
    <row r="92" spans="1:9" ht="15.75">
      <c r="A92" s="13" t="s">
        <v>102</v>
      </c>
      <c r="B92" s="14">
        <f>SUM(B88:B91)</f>
        <v>0</v>
      </c>
      <c r="C92" s="14">
        <f>SUM(C88:C91)</f>
        <v>0</v>
      </c>
      <c r="D92" s="45"/>
      <c r="E92" s="28">
        <f>SUM(E88:E91)</f>
        <v>0</v>
      </c>
      <c r="F92" s="28">
        <f>SUM(F88:F91)</f>
        <v>0</v>
      </c>
      <c r="G92" s="183">
        <f>SUM(G88:G91)</f>
        <v>0</v>
      </c>
      <c r="H92" s="294">
        <f>B92-F92</f>
        <v>0</v>
      </c>
      <c r="I92" s="278">
        <f>H92*'PFA vs. Bid Data'!K105</f>
        <v>0</v>
      </c>
    </row>
    <row r="93" spans="1:9" ht="12.75">
      <c r="A93" s="66" t="s">
        <v>103</v>
      </c>
      <c r="B93" s="170"/>
      <c r="C93" s="170"/>
      <c r="D93" s="67"/>
      <c r="E93" s="31"/>
      <c r="F93" s="31"/>
      <c r="G93" s="185"/>
      <c r="H93" s="292"/>
      <c r="I93" s="32"/>
    </row>
    <row r="94" spans="1:9" ht="17.25" customHeight="1">
      <c r="A94" s="57" t="s">
        <v>83</v>
      </c>
      <c r="B94" s="41">
        <f>'PFA vs. Bid Data'!G94</f>
        <v>0</v>
      </c>
      <c r="C94" s="10" t="str">
        <f>IF(B94=0," ",B94)</f>
        <v> </v>
      </c>
      <c r="D94" s="9" t="s">
        <v>104</v>
      </c>
      <c r="E94" s="41">
        <f>'PFA vs. Bid Data'!I94</f>
        <v>0</v>
      </c>
      <c r="F94" s="10">
        <f>'PFA vs. Bid Data'!I94</f>
        <v>0</v>
      </c>
      <c r="G94" s="101">
        <f>'PFA vs. Bid Data'!I94</f>
        <v>0</v>
      </c>
      <c r="H94" s="275" t="str">
        <f>IF(C94=" "," ",C94-F94)</f>
        <v> </v>
      </c>
      <c r="I94" s="280"/>
    </row>
    <row r="95" spans="1:9" ht="17.25" customHeight="1">
      <c r="A95" s="57" t="s">
        <v>82</v>
      </c>
      <c r="B95" s="41">
        <f>'PFA vs. Bid Data'!G95</f>
        <v>0</v>
      </c>
      <c r="C95" s="10" t="str">
        <f>IF(B95=0," ",B95)</f>
        <v> </v>
      </c>
      <c r="D95" s="9" t="s">
        <v>105</v>
      </c>
      <c r="E95" s="41">
        <f>'PFA vs. Bid Data'!I95</f>
        <v>0</v>
      </c>
      <c r="F95" s="10">
        <f>'PFA vs. Bid Data'!I95</f>
        <v>0</v>
      </c>
      <c r="G95" s="101">
        <f>'PFA vs. Bid Data'!I95</f>
        <v>0</v>
      </c>
      <c r="H95" s="275" t="str">
        <f>IF(C95=" "," ",C95-F95)</f>
        <v> </v>
      </c>
      <c r="I95" s="280"/>
    </row>
    <row r="96" spans="1:9" ht="17.25" customHeight="1">
      <c r="A96" s="57" t="s">
        <v>106</v>
      </c>
      <c r="B96" s="41">
        <f>'PFA vs. Bid Data'!G96</f>
        <v>0</v>
      </c>
      <c r="C96" s="10" t="str">
        <f>IF(B96=0," ",B96)</f>
        <v> </v>
      </c>
      <c r="D96" s="9" t="s">
        <v>107</v>
      </c>
      <c r="E96" s="41">
        <f>'PFA vs. Bid Data'!I96</f>
        <v>0</v>
      </c>
      <c r="F96" s="10">
        <f>'PFA vs. Bid Data'!I96</f>
        <v>0</v>
      </c>
      <c r="G96" s="101">
        <f>'PFA vs. Bid Data'!I96</f>
        <v>0</v>
      </c>
      <c r="H96" s="275" t="str">
        <f>IF(C96=" "," ",C96-F96)</f>
        <v> </v>
      </c>
      <c r="I96" s="280"/>
    </row>
    <row r="97" spans="1:9" ht="17.25" customHeight="1">
      <c r="A97" s="56" t="s">
        <v>108</v>
      </c>
      <c r="B97" s="164"/>
      <c r="C97" s="164"/>
      <c r="D97" s="67"/>
      <c r="E97" s="41">
        <f>'PFA vs. Bid Data'!I97</f>
        <v>0</v>
      </c>
      <c r="F97" s="10">
        <f>'PFA vs. Bid Data'!I97</f>
        <v>0</v>
      </c>
      <c r="G97" s="185"/>
      <c r="H97" s="275">
        <f>IF(C97=" "," ",C97-F97)</f>
        <v>0</v>
      </c>
      <c r="I97" s="15"/>
    </row>
    <row r="98" spans="1:9" ht="17.25" customHeight="1">
      <c r="A98" s="47" t="s">
        <v>109</v>
      </c>
      <c r="B98" s="14">
        <f>SUM(B94:B96)</f>
        <v>0</v>
      </c>
      <c r="C98" s="14">
        <f>SUM(C94:C96)</f>
        <v>0</v>
      </c>
      <c r="D98" s="67"/>
      <c r="E98" s="28">
        <f>SUM(E94:E97)</f>
        <v>0</v>
      </c>
      <c r="F98" s="28">
        <f>SUM(F94:F96)</f>
        <v>0</v>
      </c>
      <c r="G98" s="183">
        <f>SUM(G94:G96)</f>
        <v>0</v>
      </c>
      <c r="H98" s="345">
        <f>B98-F98</f>
        <v>0</v>
      </c>
      <c r="I98" s="15">
        <f>H98*'PFA vs. Bid Data'!K105</f>
        <v>0</v>
      </c>
    </row>
    <row r="99" spans="1:9" ht="17.25" customHeight="1" thickBot="1">
      <c r="A99" s="48" t="s">
        <v>112</v>
      </c>
      <c r="B99" s="171"/>
      <c r="C99" s="171"/>
      <c r="D99" s="89"/>
      <c r="E99" s="49"/>
      <c r="F99" s="311"/>
      <c r="G99" s="187">
        <f>'PFA vs. Bid Data'!I99</f>
        <v>0</v>
      </c>
      <c r="H99" s="295"/>
      <c r="I99" s="32"/>
    </row>
    <row r="100" spans="1:9" ht="20.25" customHeight="1" thickBot="1">
      <c r="A100" s="50" t="s">
        <v>176</v>
      </c>
      <c r="B100" s="172">
        <f>B98+B92+B81+B50+B43+B24+B86+B45+B8</f>
        <v>0</v>
      </c>
      <c r="C100" s="172">
        <f>C98+C92+C81+C50+C43+C24+C86+C45+C8</f>
        <v>0</v>
      </c>
      <c r="D100" s="90"/>
      <c r="E100" s="172">
        <f>E98+E92+E81+E50+E43+E24+E86+E45+E8</f>
        <v>0</v>
      </c>
      <c r="F100" s="172">
        <f>F99+F98+F92+F81+F50+F43+F24+F86+F45+F8</f>
        <v>0</v>
      </c>
      <c r="G100" s="181">
        <f>G99+G98+G92+G81+G50+G43+G24+G86+G45+G8</f>
        <v>0</v>
      </c>
      <c r="H100" s="172">
        <f>H98+H92+H81+H50+H43+H24+H86+H45+H8</f>
        <v>0</v>
      </c>
      <c r="I100" s="174">
        <f>H100*'PFA vs. Bid Data'!K105</f>
        <v>0</v>
      </c>
    </row>
    <row r="101" spans="1:8" ht="16.5" thickBot="1">
      <c r="A101" s="204"/>
      <c r="B101" s="206"/>
      <c r="C101" s="206"/>
      <c r="D101" s="207"/>
      <c r="F101" s="206"/>
      <c r="G101" s="206"/>
      <c r="H101" s="206"/>
    </row>
    <row r="102" spans="1:8" ht="15.75">
      <c r="A102" s="220" t="s">
        <v>177</v>
      </c>
      <c r="B102" s="227">
        <f>+'PFA vs. Bid Data'!G103</f>
        <v>0</v>
      </c>
      <c r="C102" s="227" t="str">
        <f>IF(B102=0," ",B102)</f>
        <v> </v>
      </c>
      <c r="D102" s="207"/>
      <c r="E102" s="206"/>
      <c r="F102" s="206"/>
      <c r="G102" s="206"/>
      <c r="H102" s="206"/>
    </row>
    <row r="103" spans="1:8" ht="15.75">
      <c r="A103" s="222" t="s">
        <v>178</v>
      </c>
      <c r="B103" s="228">
        <f>+'PFA vs. Bid Data'!G104</f>
        <v>0</v>
      </c>
      <c r="C103" s="228" t="str">
        <f>IF(B103=0," ",B103)</f>
        <v> </v>
      </c>
      <c r="D103" s="207"/>
      <c r="E103" s="206"/>
      <c r="F103" s="206"/>
      <c r="G103" s="206"/>
      <c r="H103" s="206"/>
    </row>
    <row r="104" spans="1:8" ht="15.75">
      <c r="A104" s="222" t="s">
        <v>176</v>
      </c>
      <c r="B104" s="223">
        <f>+'PFA vs. Bid Data'!G105</f>
        <v>0</v>
      </c>
      <c r="C104" s="223">
        <f>C100</f>
        <v>0</v>
      </c>
      <c r="D104" s="207"/>
      <c r="E104" s="206"/>
      <c r="F104" s="206"/>
      <c r="G104" s="206"/>
      <c r="H104" s="206"/>
    </row>
    <row r="105" spans="1:8" ht="15.75">
      <c r="A105" s="222" t="s">
        <v>179</v>
      </c>
      <c r="B105" s="223">
        <f>+'PFA vs. Bid Data'!G106</f>
        <v>0</v>
      </c>
      <c r="C105" s="223">
        <f>F100</f>
        <v>0</v>
      </c>
      <c r="D105" s="207"/>
      <c r="E105" s="206"/>
      <c r="F105" s="206"/>
      <c r="G105" s="206"/>
      <c r="H105" s="206"/>
    </row>
    <row r="106" spans="1:8" ht="15.75">
      <c r="A106" s="222" t="s">
        <v>180</v>
      </c>
      <c r="B106" s="223">
        <f>+'PFA vs. Bid Data'!G107</f>
        <v>0</v>
      </c>
      <c r="C106" s="223">
        <f>IF(B106=0,0,B106)</f>
        <v>0</v>
      </c>
      <c r="D106" s="207"/>
      <c r="E106" s="206"/>
      <c r="F106" s="206"/>
      <c r="G106" s="206"/>
      <c r="H106" s="206"/>
    </row>
    <row r="107" spans="1:8" ht="18">
      <c r="A107" s="222" t="s">
        <v>181</v>
      </c>
      <c r="B107" s="223">
        <f>+'PFA vs. Bid Data'!G108</f>
        <v>0</v>
      </c>
      <c r="C107" s="223">
        <f>C100-F100</f>
        <v>0</v>
      </c>
      <c r="D107" s="207"/>
      <c r="E107" s="206"/>
      <c r="F107" s="206"/>
      <c r="G107" s="206"/>
      <c r="H107" s="206"/>
    </row>
    <row r="108" spans="1:8" ht="18.75" thickBot="1">
      <c r="A108" s="222" t="s">
        <v>287</v>
      </c>
      <c r="B108" s="338">
        <f>+'PFA vs. Bid Data'!K105</f>
        <v>0</v>
      </c>
      <c r="C108" s="241">
        <f>IF(B108=0,0,B108)</f>
        <v>0</v>
      </c>
      <c r="D108" s="207"/>
      <c r="E108" s="206"/>
      <c r="F108" s="206"/>
      <c r="G108" s="206"/>
      <c r="H108" s="206"/>
    </row>
    <row r="109" spans="1:8" ht="18.75" thickBot="1">
      <c r="A109" s="609" t="s">
        <v>303</v>
      </c>
      <c r="B109" s="466">
        <f>+'PFA vs. Bid Data'!G110</f>
        <v>0</v>
      </c>
      <c r="C109" s="241"/>
      <c r="D109" s="207"/>
      <c r="E109" s="206"/>
      <c r="F109" s="206"/>
      <c r="G109" s="206"/>
      <c r="H109" s="206"/>
    </row>
    <row r="110" spans="1:8" ht="16.5" thickBot="1">
      <c r="A110" s="222" t="s">
        <v>304</v>
      </c>
      <c r="B110" s="466">
        <f>+'PFA vs. Bid Data'!G111</f>
        <v>0</v>
      </c>
      <c r="C110" s="241"/>
      <c r="D110" s="207"/>
      <c r="E110" s="206"/>
      <c r="F110" s="206"/>
      <c r="G110" s="206"/>
      <c r="H110" s="206"/>
    </row>
    <row r="111" spans="1:8" ht="18.75" thickBot="1">
      <c r="A111" s="210" t="s">
        <v>182</v>
      </c>
      <c r="B111" s="466">
        <f>+'PFA vs. Bid Data'!G112</f>
        <v>0</v>
      </c>
      <c r="C111" s="226">
        <f>C107*C108</f>
        <v>0</v>
      </c>
      <c r="D111" s="207"/>
      <c r="E111" s="206"/>
      <c r="F111" s="206"/>
      <c r="G111" s="206"/>
      <c r="H111" s="206"/>
    </row>
    <row r="112" spans="1:8" ht="16.5" thickBot="1">
      <c r="A112" s="206"/>
      <c r="B112" s="206"/>
      <c r="C112" s="206"/>
      <c r="D112"/>
      <c r="E112"/>
      <c r="F112" s="206"/>
      <c r="G112" s="206"/>
      <c r="H112" s="206"/>
    </row>
    <row r="113" spans="1:8" ht="15.75">
      <c r="A113" s="220" t="s">
        <v>211</v>
      </c>
      <c r="B113" s="226">
        <f>+'PFA vs. Bid Data'!G114</f>
        <v>0</v>
      </c>
      <c r="C113" s="226">
        <f>+'PFA vs. Bid Data'!G114</f>
        <v>0</v>
      </c>
      <c r="D113"/>
      <c r="E113"/>
      <c r="F113" s="206"/>
      <c r="G113" s="206"/>
      <c r="H113" s="206"/>
    </row>
    <row r="114" spans="1:8" ht="15.75">
      <c r="A114" s="222" t="s">
        <v>212</v>
      </c>
      <c r="B114" s="223">
        <f>+'PFA vs. Bid Data'!G115</f>
        <v>0</v>
      </c>
      <c r="C114" s="223">
        <f>+'PFA vs. Bid Data'!G115</f>
        <v>0</v>
      </c>
      <c r="D114"/>
      <c r="E114"/>
      <c r="F114" s="206"/>
      <c r="G114" s="206"/>
      <c r="H114" s="206"/>
    </row>
    <row r="115" spans="1:8" ht="8.25" customHeight="1">
      <c r="A115" s="222"/>
      <c r="B115" s="223"/>
      <c r="C115" s="223"/>
      <c r="D115"/>
      <c r="E115"/>
      <c r="F115" s="206"/>
      <c r="G115" s="206"/>
      <c r="H115" s="206"/>
    </row>
    <row r="116" spans="1:8" ht="18">
      <c r="A116" s="222" t="s">
        <v>183</v>
      </c>
      <c r="B116" s="223">
        <f>+'PFA vs. Bid Data'!G116</f>
        <v>0</v>
      </c>
      <c r="C116" s="229">
        <f>+'PFA vs. Bid Data'!G116</f>
        <v>0</v>
      </c>
      <c r="D116" t="str">
        <f>+'PFA vs. Bid Data'!H116</f>
        <v>0507-0000</v>
      </c>
      <c r="E116"/>
      <c r="F116" s="206"/>
      <c r="G116" s="206"/>
      <c r="H116" s="206"/>
    </row>
    <row r="117" spans="1:8" ht="10.5" customHeight="1">
      <c r="A117" s="222"/>
      <c r="B117" s="223"/>
      <c r="C117" s="229"/>
      <c r="D117"/>
      <c r="E117"/>
      <c r="F117" s="206"/>
      <c r="G117" s="206"/>
      <c r="H117" s="206"/>
    </row>
    <row r="118" spans="1:8" ht="15.75">
      <c r="A118" s="222" t="s">
        <v>213</v>
      </c>
      <c r="B118" s="339">
        <f>+'PFA vs. Bid Data'!G117</f>
        <v>0</v>
      </c>
      <c r="C118" s="229">
        <f>+'PFA vs. Bid Data'!G117</f>
        <v>0</v>
      </c>
      <c r="D118"/>
      <c r="E118"/>
      <c r="F118" s="206"/>
      <c r="G118" s="206"/>
      <c r="H118" s="206"/>
    </row>
    <row r="119" spans="1:8" ht="15.75">
      <c r="A119" s="222" t="s">
        <v>214</v>
      </c>
      <c r="B119" s="223">
        <f>+'PFA vs. Bid Data'!G118</f>
        <v>0</v>
      </c>
      <c r="C119" s="229">
        <f>+'PFA vs. Bid Data'!G118</f>
        <v>0</v>
      </c>
      <c r="D119"/>
      <c r="E119"/>
      <c r="F119" s="206"/>
      <c r="G119" s="206"/>
      <c r="H119" s="206"/>
    </row>
    <row r="120" spans="1:8" ht="12.75" customHeight="1">
      <c r="A120" s="222"/>
      <c r="B120" s="223"/>
      <c r="C120" s="229"/>
      <c r="D120"/>
      <c r="E120"/>
      <c r="F120" s="206"/>
      <c r="G120" s="206"/>
      <c r="H120" s="206"/>
    </row>
    <row r="121" spans="1:8" ht="18">
      <c r="A121" s="222" t="s">
        <v>184</v>
      </c>
      <c r="B121" s="340">
        <f>+'PFA vs. Bid Data'!G119</f>
        <v>0</v>
      </c>
      <c r="C121" s="229">
        <f>+'PFA vs. Bid Data'!G119</f>
        <v>0</v>
      </c>
      <c r="D121" t="str">
        <f>+'PFA vs. Bid Data'!H119</f>
        <v>0801-0000</v>
      </c>
      <c r="E121"/>
      <c r="F121" s="206"/>
      <c r="G121" s="206"/>
      <c r="H121" s="206"/>
    </row>
    <row r="122" spans="1:9" ht="12" customHeight="1">
      <c r="A122" s="222"/>
      <c r="B122" s="340"/>
      <c r="C122" s="229"/>
      <c r="D122" s="215"/>
      <c r="E122"/>
      <c r="F122" s="214"/>
      <c r="G122" s="213"/>
      <c r="H122" s="214"/>
      <c r="I122" s="215"/>
    </row>
    <row r="123" spans="1:9" ht="18">
      <c r="A123" s="222" t="s">
        <v>185</v>
      </c>
      <c r="B123" s="340">
        <f>+'PFA vs. Bid Data'!G120</f>
        <v>0</v>
      </c>
      <c r="C123" s="229">
        <f>+'PFA vs. Bid Data'!G120</f>
        <v>0</v>
      </c>
      <c r="D123" s="215"/>
      <c r="E123"/>
      <c r="F123" s="214"/>
      <c r="G123" s="216"/>
      <c r="H123" s="214"/>
      <c r="I123" s="215"/>
    </row>
    <row r="124" spans="1:9" ht="18">
      <c r="A124" s="222" t="s">
        <v>287</v>
      </c>
      <c r="B124" s="610">
        <f>+'PFA vs. Bid Data'!K105</f>
        <v>0</v>
      </c>
      <c r="C124" s="240">
        <f>+'PFA vs. Bid Data'!K105</f>
        <v>0</v>
      </c>
      <c r="D124" s="215"/>
      <c r="E124"/>
      <c r="F124" s="206"/>
      <c r="G124" s="206"/>
      <c r="H124" s="206"/>
      <c r="I124" s="215"/>
    </row>
    <row r="125" spans="1:9" ht="18">
      <c r="A125" s="222" t="s">
        <v>186</v>
      </c>
      <c r="B125" s="340">
        <f>+'PFA vs. Bid Data'!G122</f>
        <v>0</v>
      </c>
      <c r="C125" s="229">
        <f>+'PFA vs. Bid Data'!G122</f>
        <v>0</v>
      </c>
      <c r="D125" s="215"/>
      <c r="E125"/>
      <c r="F125" s="206"/>
      <c r="G125" s="206"/>
      <c r="H125" s="206"/>
      <c r="I125" s="215"/>
    </row>
    <row r="126" spans="1:9" ht="9.75" customHeight="1">
      <c r="A126" s="222"/>
      <c r="B126" s="340"/>
      <c r="C126" s="229"/>
      <c r="D126" s="215"/>
      <c r="E126"/>
      <c r="F126" s="206"/>
      <c r="G126" s="206"/>
      <c r="H126" s="206"/>
      <c r="I126" s="215"/>
    </row>
    <row r="127" spans="1:8" ht="16.5" thickBot="1">
      <c r="A127" s="413" t="s">
        <v>187</v>
      </c>
      <c r="B127" s="341">
        <f>+'PFA vs. Bid Data'!G123</f>
        <v>0</v>
      </c>
      <c r="C127" s="230">
        <f>+'PFA vs. Bid Data'!G123</f>
        <v>0</v>
      </c>
      <c r="D127"/>
      <c r="E127"/>
      <c r="F127" s="206"/>
      <c r="G127" s="206"/>
      <c r="H127" s="206"/>
    </row>
    <row r="128" spans="1:8" ht="16.5" thickBot="1">
      <c r="A128" s="210" t="s">
        <v>113</v>
      </c>
      <c r="B128" s="464">
        <f>+'PFA vs. Bid Data'!G124</f>
        <v>0</v>
      </c>
      <c r="C128" s="336">
        <f>+'PFA vs. Bid Data'!G124</f>
        <v>0</v>
      </c>
      <c r="D128"/>
      <c r="E128"/>
      <c r="F128" s="206"/>
      <c r="G128" s="206"/>
      <c r="H128" s="206"/>
    </row>
    <row r="129" spans="1:8" ht="8.25" customHeight="1">
      <c r="A129" s="206"/>
      <c r="B129" s="206"/>
      <c r="C129" s="206"/>
      <c r="D129"/>
      <c r="E129"/>
      <c r="F129" s="206"/>
      <c r="G129" s="206"/>
      <c r="H129" s="206"/>
    </row>
    <row r="130" spans="1:8" ht="15.75" customHeight="1">
      <c r="A130" s="641" t="str">
        <f>'3011 with Cost Categories'!A130</f>
        <v>NOTES:</v>
      </c>
      <c r="B130" s="641"/>
      <c r="C130" s="641"/>
      <c r="D130" s="641"/>
      <c r="E130" s="641"/>
      <c r="F130" s="641"/>
      <c r="G130" s="641"/>
      <c r="H130" s="641"/>
    </row>
    <row r="131" spans="1:9" ht="104.25" customHeight="1">
      <c r="A131" s="642" t="str">
        <f>'3011 with Cost Categories'!A131:I131</f>
        <v>This document was prepared by the MSBA based on a preliminary review of information and estimates provided by the OPM.  Based on this preliminary review, certain budget, cost and scope items have been determined to be ineligible for reimbursement, however, this document does not contain a final, exhaustive list of all budget, cost and scope items which may be ineligible for reimbursement by the MSBA.  Nor is it intended to be a final determination of which budget, cost and scope items may be eligible for reimbursement by the MSBA.  All project budget, cost and scope items shall be subject to review and audit by the Authority, and the Authority shall determine, in its sole discretion whether any such budget, cost and scope items are eligible for reimbursement.  The MSBA may determine that certain additional budget, cost and scope items are ineligible for reimbursement.</v>
      </c>
      <c r="B131" s="642"/>
      <c r="C131" s="642"/>
      <c r="D131" s="642"/>
      <c r="E131" s="642"/>
      <c r="F131" s="642"/>
      <c r="G131" s="642"/>
      <c r="H131" s="642"/>
      <c r="I131" s="642"/>
    </row>
    <row r="132" spans="1:9" ht="99" customHeight="1">
      <c r="A132" s="643" t="str">
        <f>'3011 with Cost Categories'!A132:I132</f>
        <v>1 - The Estimated Basis of Total Facilities Grant and Estimated Maximum Facilities Grant amounts appearing in the "MSBA Board Approved Budget" column do not include any potentially eligible contingency funds and are subject to review and audit by the MSBA.  The Estimated Basis of Total Facilities Grant, Estimated Maximum Facilities Grant, and Maximum Total Facilities Grant amounts appearing in the "Proposed Revised PFA Budget" column have been adjusted to account for construction bids received in accordance with Section 2.2 of the PFA and any budget revision requests submitted and approved by the MSBA as of the Date noted in the Proposed Revised Budget PFA column of the PFA Amendment.  These amounts are also subject to further review and audit by the MSBA.</v>
      </c>
      <c r="B132" s="643"/>
      <c r="C132" s="643"/>
      <c r="D132" s="643"/>
      <c r="E132" s="643"/>
      <c r="F132" s="643"/>
      <c r="G132" s="643"/>
      <c r="H132" s="643"/>
      <c r="I132" s="643"/>
    </row>
    <row r="133" spans="1:9" ht="60.75" customHeight="1">
      <c r="A133" s="643" t="str">
        <f>'3011 with Cost Categories'!A133:I133</f>
        <v>2 -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v>
      </c>
      <c r="B133" s="643"/>
      <c r="C133" s="643"/>
      <c r="D133" s="643"/>
      <c r="E133" s="643"/>
      <c r="F133" s="643"/>
      <c r="G133" s="643"/>
      <c r="H133" s="643"/>
      <c r="I133" s="643"/>
    </row>
    <row r="134" spans="1:9" ht="51.75" customHeight="1">
      <c r="A134" s="643" t="str">
        <f>'3011 with Cost Categories'!A134:I134</f>
        <v>3 - The MSBA has provisionally included two (2) incentive points for energy efficiency, subject to the District meeting certain sustainability requirements for the project.  If the District does not meet the requirements for the energy efficiency, the District will not qualify for these incentive points and the MSBA will adjust the reimbursement rate accordingly.</v>
      </c>
      <c r="B134" s="643"/>
      <c r="C134" s="643"/>
      <c r="D134" s="643"/>
      <c r="E134" s="643"/>
      <c r="F134" s="643"/>
      <c r="G134" s="643"/>
      <c r="H134" s="643"/>
      <c r="I134" s="643"/>
    </row>
    <row r="135" spans="1:9" ht="50.25" customHeight="1">
      <c r="A135" s="643" t="s">
        <v>307</v>
      </c>
      <c r="B135" s="643"/>
      <c r="C135" s="643"/>
      <c r="D135" s="643"/>
      <c r="E135" s="643"/>
      <c r="F135" s="643"/>
      <c r="G135" s="643"/>
      <c r="H135" s="643"/>
      <c r="I135" s="643"/>
    </row>
    <row r="136" spans="1:9" ht="12.75">
      <c r="A136" s="313"/>
      <c r="B136" s="313"/>
      <c r="C136" s="313"/>
      <c r="D136" s="313"/>
      <c r="E136" s="314"/>
      <c r="F136" s="314"/>
      <c r="G136" s="313"/>
      <c r="H136" s="313"/>
      <c r="I136" s="255"/>
    </row>
    <row r="137" spans="5:6" ht="12.75">
      <c r="E137" s="72"/>
      <c r="F137" s="200"/>
    </row>
    <row r="138" spans="5:6" ht="12.75">
      <c r="E138" s="72"/>
      <c r="F138" s="200"/>
    </row>
    <row r="139" spans="1:6" ht="15.75">
      <c r="A139" s="415"/>
      <c r="E139" s="72"/>
      <c r="F139" s="200"/>
    </row>
    <row r="140" spans="5:6" ht="12.75">
      <c r="E140" s="72"/>
      <c r="F140" s="200"/>
    </row>
    <row r="141" spans="5:6" ht="12.75">
      <c r="E141" s="72"/>
      <c r="F141" s="200"/>
    </row>
    <row r="142" spans="5:6" ht="12.75">
      <c r="E142" s="72"/>
      <c r="F142" s="200"/>
    </row>
    <row r="143" spans="5:6" ht="12.75">
      <c r="E143" s="72"/>
      <c r="F143" s="200"/>
    </row>
    <row r="144" spans="5:6" ht="12.75">
      <c r="E144" s="72"/>
      <c r="F144" s="200"/>
    </row>
    <row r="145" spans="5:6" ht="12.75">
      <c r="E145" s="72"/>
      <c r="F145" s="200"/>
    </row>
    <row r="146" spans="5:6" ht="12.75">
      <c r="E146" s="72"/>
      <c r="F146" s="200"/>
    </row>
    <row r="147" spans="5:6" ht="12.75">
      <c r="E147" s="72"/>
      <c r="F147" s="200"/>
    </row>
    <row r="148" spans="5:6" ht="12.75">
      <c r="E148" s="72"/>
      <c r="F148" s="200"/>
    </row>
    <row r="149" spans="5:6" ht="12.75">
      <c r="E149" s="72"/>
      <c r="F149" s="200"/>
    </row>
    <row r="150" spans="5:6" ht="12.75">
      <c r="E150" s="72"/>
      <c r="F150" s="200"/>
    </row>
    <row r="151" spans="5:6" ht="12.75">
      <c r="E151" s="72"/>
      <c r="F151" s="200"/>
    </row>
    <row r="152" spans="5:6" ht="12.75">
      <c r="E152" s="72"/>
      <c r="F152" s="200"/>
    </row>
    <row r="153" spans="5:6" ht="12.75">
      <c r="E153" s="72"/>
      <c r="F153" s="200"/>
    </row>
    <row r="154" spans="5:6" ht="12.75">
      <c r="E154" s="72"/>
      <c r="F154" s="200"/>
    </row>
    <row r="155" spans="5:6" ht="12.75">
      <c r="E155" s="72"/>
      <c r="F155" s="200"/>
    </row>
    <row r="156" spans="5:6" ht="12.75">
      <c r="E156" s="72"/>
      <c r="F156" s="200"/>
    </row>
    <row r="157" spans="5:6" ht="12.75">
      <c r="E157" s="72"/>
      <c r="F157" s="200"/>
    </row>
    <row r="158" spans="5:6" ht="12.75">
      <c r="E158" s="72"/>
      <c r="F158" s="200"/>
    </row>
    <row r="159" spans="5:6" ht="12.75">
      <c r="E159" s="72"/>
      <c r="F159" s="200"/>
    </row>
    <row r="160" spans="5:6" ht="12.75">
      <c r="E160" s="72"/>
      <c r="F160" s="200"/>
    </row>
    <row r="161" spans="5:6" ht="12.75">
      <c r="E161" s="72"/>
      <c r="F161" s="200"/>
    </row>
    <row r="162" spans="5:6" ht="12.75">
      <c r="E162" s="72"/>
      <c r="F162" s="202"/>
    </row>
    <row r="163" spans="5:6" ht="12.75">
      <c r="E163" s="72"/>
      <c r="F163" s="202"/>
    </row>
    <row r="164" spans="5:6" ht="12.75">
      <c r="E164" s="74"/>
      <c r="F164" s="202"/>
    </row>
    <row r="165" spans="5:6" ht="12.75">
      <c r="E165" s="74"/>
      <c r="F165" s="202"/>
    </row>
    <row r="166" spans="5:6" ht="12.75">
      <c r="E166" s="74"/>
      <c r="F166" s="202"/>
    </row>
    <row r="167" spans="5:6" ht="12.75">
      <c r="E167" s="74"/>
      <c r="F167" s="202"/>
    </row>
    <row r="168" spans="5:6" ht="12.75">
      <c r="E168" s="74"/>
      <c r="F168" s="202"/>
    </row>
    <row r="169" spans="5:6" ht="12.75">
      <c r="E169" s="74"/>
      <c r="F169" s="202"/>
    </row>
    <row r="170" spans="5:6" ht="12.75">
      <c r="E170" s="74"/>
      <c r="F170" s="202"/>
    </row>
    <row r="171" spans="5:6" ht="12.75">
      <c r="E171" s="74"/>
      <c r="F171" s="202"/>
    </row>
    <row r="172" spans="5:6" ht="12.75">
      <c r="E172" s="74"/>
      <c r="F172" s="202"/>
    </row>
    <row r="173" spans="5:6" ht="12.75">
      <c r="E173" s="74"/>
      <c r="F173" s="202"/>
    </row>
    <row r="174" spans="5:6" ht="12.75">
      <c r="E174" s="74"/>
      <c r="F174" s="202"/>
    </row>
    <row r="175" spans="5:6" ht="12.75">
      <c r="E175" s="74"/>
      <c r="F175" s="202"/>
    </row>
    <row r="176" spans="5:6" ht="12.75">
      <c r="E176" s="74"/>
      <c r="F176" s="202"/>
    </row>
    <row r="177" spans="5:6" ht="12.75">
      <c r="E177" s="74"/>
      <c r="F177" s="202"/>
    </row>
    <row r="178" spans="5:6" ht="12.75">
      <c r="E178" s="74"/>
      <c r="F178" s="202"/>
    </row>
    <row r="179" spans="5:6" ht="12.75">
      <c r="E179" s="74"/>
      <c r="F179" s="202"/>
    </row>
    <row r="180" spans="5:6" ht="12.75">
      <c r="E180" s="74"/>
      <c r="F180" s="202"/>
    </row>
    <row r="181" spans="5:6" ht="12.75">
      <c r="E181" s="74"/>
      <c r="F181" s="202"/>
    </row>
    <row r="182" spans="5:6" ht="12.75">
      <c r="E182" s="74"/>
      <c r="F182" s="202"/>
    </row>
    <row r="183" spans="5:6" ht="12.75">
      <c r="E183" s="74"/>
      <c r="F183" s="202"/>
    </row>
    <row r="184" spans="5:6" ht="12.75">
      <c r="E184" s="74"/>
      <c r="F184" s="202"/>
    </row>
    <row r="185" spans="5:6" ht="12.75">
      <c r="E185" s="74"/>
      <c r="F185" s="202"/>
    </row>
    <row r="186" spans="5:6" ht="12.75">
      <c r="E186" s="74"/>
      <c r="F186" s="202"/>
    </row>
    <row r="187" spans="5:6" ht="12.75">
      <c r="E187" s="74"/>
      <c r="F187" s="202"/>
    </row>
    <row r="188" spans="5:6" ht="12.75">
      <c r="E188" s="74"/>
      <c r="F188" s="202"/>
    </row>
    <row r="189" spans="5:6" ht="12.75">
      <c r="E189" s="74"/>
      <c r="F189" s="202"/>
    </row>
    <row r="190" spans="5:6" ht="12.75">
      <c r="E190" s="74"/>
      <c r="F190" s="202"/>
    </row>
    <row r="191" spans="5:6" ht="12.75">
      <c r="E191" s="74"/>
      <c r="F191" s="202"/>
    </row>
    <row r="192" spans="5:6" ht="12.75">
      <c r="E192" s="74"/>
      <c r="F192" s="202"/>
    </row>
    <row r="193" spans="5:6" ht="12.75">
      <c r="E193" s="74"/>
      <c r="F193" s="202"/>
    </row>
    <row r="194" spans="5:6" ht="12.75">
      <c r="E194" s="74"/>
      <c r="F194" s="202"/>
    </row>
    <row r="195" spans="5:6" ht="12.75">
      <c r="E195" s="74"/>
      <c r="F195" s="202"/>
    </row>
    <row r="196" spans="5:6" ht="12.75">
      <c r="E196" s="74"/>
      <c r="F196" s="202"/>
    </row>
    <row r="197" spans="5:6" ht="12.75">
      <c r="E197" s="74"/>
      <c r="F197" s="202"/>
    </row>
    <row r="198" spans="5:6" ht="12.75">
      <c r="E198" s="74"/>
      <c r="F198" s="202"/>
    </row>
    <row r="199" spans="5:6" ht="12.75">
      <c r="E199" s="74"/>
      <c r="F199" s="202"/>
    </row>
    <row r="200" spans="5:6" ht="12.75">
      <c r="E200" s="74"/>
      <c r="F200" s="202"/>
    </row>
    <row r="201" spans="5:6" ht="12.75">
      <c r="E201" s="74"/>
      <c r="F201" s="202"/>
    </row>
    <row r="202" spans="5:6" ht="12.75">
      <c r="E202" s="74"/>
      <c r="F202" s="202"/>
    </row>
    <row r="203" spans="5:6" ht="12.75">
      <c r="E203" s="74"/>
      <c r="F203" s="202"/>
    </row>
    <row r="204" spans="5:6" ht="12.75">
      <c r="E204" s="74"/>
      <c r="F204" s="202"/>
    </row>
    <row r="205" spans="5:6" ht="12.75">
      <c r="E205" s="74"/>
      <c r="F205" s="202"/>
    </row>
    <row r="206" spans="5:6" ht="12.75">
      <c r="E206" s="74"/>
      <c r="F206" s="202"/>
    </row>
    <row r="207" spans="5:6" ht="12.75">
      <c r="E207" s="74"/>
      <c r="F207" s="202"/>
    </row>
    <row r="208" spans="5:6" ht="12.75">
      <c r="E208" s="74"/>
      <c r="F208" s="202"/>
    </row>
    <row r="209" spans="5:6" ht="12.75">
      <c r="E209" s="74"/>
      <c r="F209" s="202"/>
    </row>
    <row r="210" spans="5:6" ht="12.75">
      <c r="E210" s="74"/>
      <c r="F210" s="202"/>
    </row>
    <row r="211" spans="5:6" ht="12.75">
      <c r="E211" s="74"/>
      <c r="F211" s="202"/>
    </row>
    <row r="212" spans="5:6" ht="12.75">
      <c r="E212" s="74"/>
      <c r="F212" s="202"/>
    </row>
    <row r="213" spans="5:6" ht="12.75">
      <c r="E213" s="74"/>
      <c r="F213" s="202"/>
    </row>
    <row r="214" spans="5:6" ht="12.75">
      <c r="E214" s="74"/>
      <c r="F214" s="202"/>
    </row>
    <row r="215" spans="5:6" ht="12.75">
      <c r="E215" s="74"/>
      <c r="F215" s="202"/>
    </row>
    <row r="216" spans="5:6" ht="12.75">
      <c r="E216" s="74"/>
      <c r="F216" s="202"/>
    </row>
    <row r="217" spans="5:6" ht="12.75">
      <c r="E217" s="74"/>
      <c r="F217" s="202"/>
    </row>
    <row r="218" spans="5:6" ht="12.75">
      <c r="E218" s="74"/>
      <c r="F218" s="202"/>
    </row>
    <row r="219" spans="5:6" ht="12.75">
      <c r="E219" s="74"/>
      <c r="F219" s="202"/>
    </row>
    <row r="220" spans="5:6" ht="12.75">
      <c r="E220" s="74"/>
      <c r="F220" s="202"/>
    </row>
    <row r="221" spans="5:6" ht="12.75">
      <c r="E221" s="74"/>
      <c r="F221" s="202"/>
    </row>
    <row r="222" spans="5:6" ht="12.75">
      <c r="E222" s="74"/>
      <c r="F222" s="202"/>
    </row>
    <row r="223" spans="5:6" ht="12.75">
      <c r="E223" s="74"/>
      <c r="F223" s="202"/>
    </row>
    <row r="224" spans="5:6" ht="12.75">
      <c r="E224" s="74"/>
      <c r="F224" s="202"/>
    </row>
    <row r="225" spans="5:6" ht="12.75">
      <c r="E225" s="74"/>
      <c r="F225" s="202"/>
    </row>
    <row r="226" spans="5:6" ht="12.75">
      <c r="E226" s="74"/>
      <c r="F226" s="202"/>
    </row>
    <row r="227" spans="5:6" ht="12.75">
      <c r="E227" s="74"/>
      <c r="F227" s="202"/>
    </row>
    <row r="228" spans="5:6" ht="12.75">
      <c r="E228" s="74"/>
      <c r="F228" s="202"/>
    </row>
    <row r="229" spans="5:6" ht="12.75">
      <c r="E229" s="74"/>
      <c r="F229" s="202"/>
    </row>
    <row r="230" spans="5:6" ht="12.75">
      <c r="E230" s="74"/>
      <c r="F230" s="202"/>
    </row>
    <row r="231" spans="5:6" ht="12.75">
      <c r="E231" s="74"/>
      <c r="F231" s="202"/>
    </row>
    <row r="232" spans="5:6" ht="12.75">
      <c r="E232" s="74"/>
      <c r="F232" s="202"/>
    </row>
    <row r="233" spans="5:6" ht="12.75">
      <c r="E233" s="74"/>
      <c r="F233" s="202"/>
    </row>
    <row r="234" spans="5:6" ht="12.75">
      <c r="E234" s="74"/>
      <c r="F234" s="202"/>
    </row>
    <row r="235" spans="5:6" ht="12.75">
      <c r="E235" s="74"/>
      <c r="F235" s="202"/>
    </row>
    <row r="236" spans="5:6" ht="12.75">
      <c r="E236" s="74"/>
      <c r="F236" s="202"/>
    </row>
    <row r="237" spans="5:6" ht="12.75">
      <c r="E237" s="74"/>
      <c r="F237" s="202"/>
    </row>
    <row r="238" spans="5:6" ht="12.75">
      <c r="E238" s="74"/>
      <c r="F238" s="202"/>
    </row>
    <row r="239" spans="5:6" ht="12.75">
      <c r="E239" s="74"/>
      <c r="F239" s="202"/>
    </row>
    <row r="240" spans="5:6" ht="12.75">
      <c r="E240" s="74"/>
      <c r="F240" s="202"/>
    </row>
    <row r="241" spans="5:6" ht="12.75">
      <c r="E241" s="74"/>
      <c r="F241" s="202"/>
    </row>
    <row r="242" spans="5:6" ht="12.75">
      <c r="E242" s="74"/>
      <c r="F242" s="202"/>
    </row>
    <row r="243" spans="5:6" ht="12.75">
      <c r="E243" s="74"/>
      <c r="F243" s="202"/>
    </row>
    <row r="244" spans="5:6" ht="12.75">
      <c r="E244" s="74"/>
      <c r="F244" s="202"/>
    </row>
    <row r="245" spans="5:6" ht="12.75">
      <c r="E245" s="74"/>
      <c r="F245" s="202"/>
    </row>
    <row r="246" spans="5:6" ht="12.75">
      <c r="E246" s="74"/>
      <c r="F246" s="202"/>
    </row>
    <row r="247" spans="5:6" ht="12.75">
      <c r="E247" s="74"/>
      <c r="F247" s="202"/>
    </row>
    <row r="248" spans="5:6" ht="12.75">
      <c r="E248" s="74"/>
      <c r="F248" s="202"/>
    </row>
    <row r="249" spans="5:6" ht="12.75">
      <c r="E249" s="74"/>
      <c r="F249" s="202"/>
    </row>
    <row r="250" spans="5:6" ht="12.75">
      <c r="E250" s="74"/>
      <c r="F250" s="202"/>
    </row>
    <row r="251" spans="5:6" ht="12.75">
      <c r="E251" s="74"/>
      <c r="F251" s="202"/>
    </row>
    <row r="252" spans="5:6" ht="12.75">
      <c r="E252" s="74"/>
      <c r="F252" s="202"/>
    </row>
    <row r="253" spans="5:6" ht="12.75">
      <c r="E253" s="74"/>
      <c r="F253" s="202"/>
    </row>
    <row r="254" spans="5:6" ht="12.75">
      <c r="E254" s="74"/>
      <c r="F254" s="202"/>
    </row>
    <row r="255" spans="5:6" ht="12.75">
      <c r="E255" s="74"/>
      <c r="F255" s="202"/>
    </row>
    <row r="256" spans="5:6" ht="12.75">
      <c r="E256" s="74"/>
      <c r="F256" s="202"/>
    </row>
    <row r="257" spans="5:6" ht="12.75">
      <c r="E257" s="74"/>
      <c r="F257" s="202"/>
    </row>
    <row r="258" spans="5:6" ht="12.75">
      <c r="E258" s="74"/>
      <c r="F258" s="202"/>
    </row>
    <row r="259" spans="5:6" ht="12.75">
      <c r="E259" s="74"/>
      <c r="F259" s="202"/>
    </row>
    <row r="260" spans="5:6" ht="12.75">
      <c r="E260" s="74"/>
      <c r="F260" s="202"/>
    </row>
    <row r="261" spans="5:6" ht="12.75">
      <c r="E261" s="74"/>
      <c r="F261" s="202"/>
    </row>
    <row r="262" spans="5:6" ht="12.75">
      <c r="E262" s="74"/>
      <c r="F262" s="202"/>
    </row>
    <row r="263" spans="5:6" ht="12.75">
      <c r="E263" s="74"/>
      <c r="F263" s="202"/>
    </row>
    <row r="264" spans="5:6" ht="12.75">
      <c r="E264" s="74"/>
      <c r="F264" s="202"/>
    </row>
    <row r="265" spans="5:6" ht="12.75">
      <c r="E265" s="74"/>
      <c r="F265" s="202"/>
    </row>
    <row r="266" spans="5:6" ht="12.75">
      <c r="E266" s="74"/>
      <c r="F266" s="202"/>
    </row>
    <row r="267" spans="5:6" ht="12.75">
      <c r="E267" s="74"/>
      <c r="F267" s="202"/>
    </row>
    <row r="268" spans="5:6" ht="12.75">
      <c r="E268" s="74"/>
      <c r="F268" s="202"/>
    </row>
    <row r="269" spans="5:6" ht="12.75">
      <c r="E269" s="74"/>
      <c r="F269" s="202"/>
    </row>
    <row r="270" spans="5:6" ht="12.75">
      <c r="E270" s="74"/>
      <c r="F270" s="202"/>
    </row>
    <row r="271" spans="5:6" ht="12.75">
      <c r="E271" s="74"/>
      <c r="F271" s="202"/>
    </row>
    <row r="272" spans="5:6" ht="12.75">
      <c r="E272" s="74"/>
      <c r="F272" s="202"/>
    </row>
    <row r="273" spans="5:6" ht="12.75">
      <c r="E273" s="74"/>
      <c r="F273" s="202"/>
    </row>
    <row r="274" spans="5:6" ht="12.75">
      <c r="E274" s="74"/>
      <c r="F274" s="202"/>
    </row>
    <row r="275" spans="5:6" ht="12.75">
      <c r="E275" s="74"/>
      <c r="F275" s="202"/>
    </row>
    <row r="276" spans="5:6" ht="12.75">
      <c r="E276" s="74"/>
      <c r="F276" s="202"/>
    </row>
    <row r="277" spans="5:6" ht="12.75">
      <c r="E277" s="74"/>
      <c r="F277" s="202"/>
    </row>
    <row r="278" spans="5:6" ht="12.75">
      <c r="E278" s="74"/>
      <c r="F278" s="202"/>
    </row>
    <row r="279" spans="5:6" ht="12.75">
      <c r="E279" s="74"/>
      <c r="F279" s="202"/>
    </row>
    <row r="280" spans="5:6" ht="12.75">
      <c r="E280" s="74"/>
      <c r="F280" s="202"/>
    </row>
    <row r="281" spans="5:6" ht="12.75">
      <c r="E281" s="74"/>
      <c r="F281" s="202"/>
    </row>
    <row r="282" spans="5:6" ht="12.75">
      <c r="E282" s="74"/>
      <c r="F282" s="202"/>
    </row>
    <row r="283" spans="5:6" ht="12.75">
      <c r="E283" s="74"/>
      <c r="F283" s="202"/>
    </row>
    <row r="284" spans="5:6" ht="12.75">
      <c r="E284" s="74"/>
      <c r="F284" s="202"/>
    </row>
    <row r="285" spans="5:6" ht="12.75">
      <c r="E285" s="74"/>
      <c r="F285" s="202"/>
    </row>
    <row r="286" spans="5:6" ht="12.75">
      <c r="E286" s="74"/>
      <c r="F286" s="202"/>
    </row>
    <row r="287" spans="5:6" ht="12.75">
      <c r="E287" s="74"/>
      <c r="F287" s="202"/>
    </row>
    <row r="288" spans="5:6" ht="12.75">
      <c r="E288" s="74"/>
      <c r="F288" s="202"/>
    </row>
    <row r="289" spans="5:6" ht="12.75">
      <c r="E289" s="74"/>
      <c r="F289" s="202"/>
    </row>
    <row r="290" spans="5:6" ht="12.75">
      <c r="E290" s="74"/>
      <c r="F290" s="202"/>
    </row>
    <row r="291" spans="5:6" ht="12.75">
      <c r="E291" s="74"/>
      <c r="F291" s="202"/>
    </row>
    <row r="292" spans="5:6" ht="12.75">
      <c r="E292" s="74"/>
      <c r="F292" s="202"/>
    </row>
    <row r="293" spans="5:6" ht="12.75">
      <c r="E293" s="74"/>
      <c r="F293" s="202"/>
    </row>
    <row r="294" spans="5:6" ht="12.75">
      <c r="E294" s="74"/>
      <c r="F294" s="202"/>
    </row>
    <row r="295" spans="5:6" ht="12.75">
      <c r="E295" s="74"/>
      <c r="F295" s="202"/>
    </row>
    <row r="296" spans="5:6" ht="12.75">
      <c r="E296" s="74"/>
      <c r="F296" s="202"/>
    </row>
    <row r="297" spans="5:6" ht="12.75">
      <c r="E297" s="74"/>
      <c r="F297" s="202"/>
    </row>
    <row r="298" spans="5:6" ht="12.75">
      <c r="E298" s="74"/>
      <c r="F298" s="202"/>
    </row>
    <row r="299" spans="5:6" ht="12.75">
      <c r="E299" s="74"/>
      <c r="F299" s="202"/>
    </row>
    <row r="300" spans="5:6" ht="12.75">
      <c r="E300" s="74"/>
      <c r="F300" s="202"/>
    </row>
    <row r="301" spans="5:6" ht="12.75">
      <c r="E301" s="74"/>
      <c r="F301" s="202"/>
    </row>
    <row r="302" spans="5:6" ht="12.75">
      <c r="E302" s="74"/>
      <c r="F302" s="202"/>
    </row>
    <row r="303" spans="5:6" ht="12.75">
      <c r="E303" s="74"/>
      <c r="F303" s="202"/>
    </row>
    <row r="304" spans="5:6" ht="12.75">
      <c r="E304" s="74"/>
      <c r="F304" s="202"/>
    </row>
    <row r="305" spans="5:6" ht="12.75">
      <c r="E305" s="74"/>
      <c r="F305" s="202"/>
    </row>
    <row r="306" spans="5:6" ht="12.75">
      <c r="E306" s="74"/>
      <c r="F306" s="202"/>
    </row>
    <row r="307" spans="5:6" ht="12.75">
      <c r="E307" s="74"/>
      <c r="F307" s="202"/>
    </row>
    <row r="308" spans="5:6" ht="12.75">
      <c r="E308" s="74"/>
      <c r="F308" s="202"/>
    </row>
    <row r="309" spans="5:6" ht="12.75">
      <c r="E309" s="74"/>
      <c r="F309" s="202"/>
    </row>
    <row r="310" spans="5:6" ht="12.75">
      <c r="E310" s="74"/>
      <c r="F310" s="202"/>
    </row>
    <row r="311" spans="5:6" ht="12.75">
      <c r="E311" s="74"/>
      <c r="F311" s="202"/>
    </row>
    <row r="312" spans="5:6" ht="12.75">
      <c r="E312" s="74"/>
      <c r="F312" s="202"/>
    </row>
    <row r="313" spans="5:6" ht="12.75">
      <c r="E313" s="74"/>
      <c r="F313" s="202"/>
    </row>
    <row r="314" spans="5:6" ht="12.75">
      <c r="E314" s="74"/>
      <c r="F314" s="202"/>
    </row>
    <row r="315" spans="5:6" ht="12.75">
      <c r="E315" s="74"/>
      <c r="F315" s="202"/>
    </row>
    <row r="316" spans="5:6" ht="12.75">
      <c r="E316" s="74"/>
      <c r="F316" s="202"/>
    </row>
    <row r="317" spans="5:6" ht="12.75">
      <c r="E317" s="74"/>
      <c r="F317" s="202"/>
    </row>
    <row r="318" spans="5:6" ht="12.75">
      <c r="E318" s="74"/>
      <c r="F318" s="202"/>
    </row>
    <row r="319" spans="5:6" ht="12.75">
      <c r="E319" s="74"/>
      <c r="F319" s="202"/>
    </row>
    <row r="320" spans="5:6" ht="12.75">
      <c r="E320" s="74"/>
      <c r="F320" s="202"/>
    </row>
    <row r="321" spans="5:6" ht="12.75">
      <c r="E321" s="74"/>
      <c r="F321" s="202"/>
    </row>
    <row r="322" spans="5:6" ht="12.75">
      <c r="E322" s="74"/>
      <c r="F322" s="202"/>
    </row>
    <row r="323" spans="5:6" ht="12.75">
      <c r="E323" s="74"/>
      <c r="F323" s="202"/>
    </row>
    <row r="324" spans="5:6" ht="12.75">
      <c r="E324" s="74"/>
      <c r="F324" s="202"/>
    </row>
    <row r="325" spans="5:6" ht="12.75">
      <c r="E325" s="74"/>
      <c r="F325" s="202"/>
    </row>
    <row r="326" spans="5:6" ht="12.75">
      <c r="E326" s="74"/>
      <c r="F326" s="202"/>
    </row>
    <row r="327" spans="5:6" ht="12.75">
      <c r="E327" s="74"/>
      <c r="F327" s="202"/>
    </row>
    <row r="328" spans="5:6" ht="12.75">
      <c r="E328" s="74"/>
      <c r="F328" s="202"/>
    </row>
    <row r="329" spans="5:6" ht="12.75">
      <c r="E329" s="74"/>
      <c r="F329" s="202"/>
    </row>
    <row r="330" spans="5:6" ht="12.75">
      <c r="E330" s="74"/>
      <c r="F330" s="202"/>
    </row>
    <row r="331" spans="5:6" ht="12.75">
      <c r="E331" s="74"/>
      <c r="F331" s="202"/>
    </row>
    <row r="332" spans="5:6" ht="12.75">
      <c r="E332" s="74"/>
      <c r="F332" s="202"/>
    </row>
    <row r="333" spans="5:6" ht="12.75">
      <c r="E333" s="74"/>
      <c r="F333" s="202"/>
    </row>
    <row r="334" spans="5:6" ht="12.75">
      <c r="E334" s="74"/>
      <c r="F334" s="202"/>
    </row>
    <row r="335" spans="5:6" ht="12.75">
      <c r="E335" s="74"/>
      <c r="F335" s="202"/>
    </row>
    <row r="336" spans="5:6" ht="12.75">
      <c r="E336" s="74"/>
      <c r="F336" s="202"/>
    </row>
    <row r="337" spans="5:6" ht="12.75">
      <c r="E337" s="74"/>
      <c r="F337" s="202"/>
    </row>
    <row r="338" spans="5:6" ht="12.75">
      <c r="E338" s="74"/>
      <c r="F338" s="202"/>
    </row>
    <row r="339" spans="5:6" ht="12.75">
      <c r="E339" s="74"/>
      <c r="F339" s="202"/>
    </row>
    <row r="340" spans="5:6" ht="12.75">
      <c r="E340" s="74"/>
      <c r="F340" s="202"/>
    </row>
    <row r="341" spans="5:6" ht="12.75">
      <c r="E341" s="74"/>
      <c r="F341" s="202"/>
    </row>
    <row r="342" spans="5:6" ht="12.75">
      <c r="E342" s="74"/>
      <c r="F342" s="202"/>
    </row>
    <row r="343" spans="5:6" ht="12.75">
      <c r="E343" s="74"/>
      <c r="F343" s="202"/>
    </row>
    <row r="344" spans="5:6" ht="12.75">
      <c r="E344" s="74"/>
      <c r="F344" s="202"/>
    </row>
    <row r="345" spans="5:6" ht="12.75">
      <c r="E345" s="74"/>
      <c r="F345" s="202"/>
    </row>
    <row r="346" spans="5:6" ht="12.75">
      <c r="E346" s="74"/>
      <c r="F346" s="202"/>
    </row>
    <row r="347" spans="5:6" ht="12.75">
      <c r="E347" s="74"/>
      <c r="F347" s="202"/>
    </row>
    <row r="348" spans="5:6" ht="12.75">
      <c r="E348" s="74"/>
      <c r="F348" s="202"/>
    </row>
    <row r="349" spans="5:6" ht="12.75">
      <c r="E349" s="74"/>
      <c r="F349" s="202"/>
    </row>
    <row r="350" spans="5:6" ht="12.75">
      <c r="E350" s="74"/>
      <c r="F350" s="202"/>
    </row>
    <row r="351" spans="5:6" ht="12.75">
      <c r="E351" s="74"/>
      <c r="F351" s="202"/>
    </row>
    <row r="352" spans="5:6" ht="12.75">
      <c r="E352" s="74"/>
      <c r="F352" s="202"/>
    </row>
    <row r="353" spans="5:6" ht="12.75">
      <c r="E353" s="74"/>
      <c r="F353" s="202"/>
    </row>
    <row r="354" spans="5:6" ht="12.75">
      <c r="E354" s="74"/>
      <c r="F354" s="202"/>
    </row>
    <row r="355" spans="5:6" ht="12.75">
      <c r="E355" s="74"/>
      <c r="F355" s="202"/>
    </row>
    <row r="356" spans="5:6" ht="12.75">
      <c r="E356" s="74"/>
      <c r="F356" s="202"/>
    </row>
    <row r="357" spans="5:6" ht="12.75">
      <c r="E357" s="74"/>
      <c r="F357" s="202"/>
    </row>
    <row r="358" spans="5:6" ht="12.75">
      <c r="E358" s="74"/>
      <c r="F358" s="202"/>
    </row>
    <row r="359" spans="5:6" ht="12.75">
      <c r="E359" s="74"/>
      <c r="F359" s="202"/>
    </row>
    <row r="360" spans="5:6" ht="12.75">
      <c r="E360" s="74"/>
      <c r="F360" s="202"/>
    </row>
    <row r="361" spans="5:6" ht="12.75">
      <c r="E361" s="74"/>
      <c r="F361" s="202"/>
    </row>
    <row r="362" spans="5:6" ht="12.75">
      <c r="E362" s="74"/>
      <c r="F362" s="202"/>
    </row>
    <row r="363" spans="5:6" ht="12.75">
      <c r="E363" s="74"/>
      <c r="F363" s="202"/>
    </row>
    <row r="364" spans="5:6" ht="12.75">
      <c r="E364" s="74"/>
      <c r="F364" s="202"/>
    </row>
    <row r="365" spans="5:6" ht="12.75">
      <c r="E365" s="74"/>
      <c r="F365" s="202"/>
    </row>
    <row r="366" spans="5:6" ht="12.75">
      <c r="E366" s="74"/>
      <c r="F366" s="202"/>
    </row>
    <row r="367" spans="5:6" ht="12.75">
      <c r="E367" s="74"/>
      <c r="F367" s="202"/>
    </row>
    <row r="368" spans="5:6" ht="12.75">
      <c r="E368" s="74"/>
      <c r="F368" s="202"/>
    </row>
    <row r="369" spans="5:6" ht="12.75">
      <c r="E369" s="74"/>
      <c r="F369" s="202"/>
    </row>
    <row r="370" spans="5:6" ht="12.75">
      <c r="E370" s="74"/>
      <c r="F370" s="202"/>
    </row>
    <row r="371" spans="5:6" ht="12.75">
      <c r="E371" s="74"/>
      <c r="F371" s="202"/>
    </row>
    <row r="372" spans="5:6" ht="12.75">
      <c r="E372" s="74"/>
      <c r="F372" s="202"/>
    </row>
    <row r="373" spans="5:6" ht="12.75">
      <c r="E373" s="74"/>
      <c r="F373" s="202"/>
    </row>
    <row r="374" spans="5:6" ht="12.75">
      <c r="E374" s="74"/>
      <c r="F374" s="202"/>
    </row>
    <row r="375" spans="5:6" ht="12.75">
      <c r="E375" s="74"/>
      <c r="F375" s="202"/>
    </row>
    <row r="376" spans="5:6" ht="12.75">
      <c r="E376" s="74"/>
      <c r="F376" s="202"/>
    </row>
    <row r="377" spans="5:6" ht="12.75">
      <c r="E377" s="74"/>
      <c r="F377" s="202"/>
    </row>
    <row r="378" spans="5:6" ht="12.75">
      <c r="E378" s="74"/>
      <c r="F378" s="202"/>
    </row>
    <row r="379" spans="5:6" ht="12.75">
      <c r="E379" s="74"/>
      <c r="F379" s="202"/>
    </row>
    <row r="380" spans="5:6" ht="12.75">
      <c r="E380" s="74"/>
      <c r="F380" s="202"/>
    </row>
    <row r="381" spans="5:6" ht="12.75">
      <c r="E381" s="74"/>
      <c r="F381" s="202"/>
    </row>
    <row r="382" spans="5:6" ht="12.75">
      <c r="E382" s="74"/>
      <c r="F382" s="202"/>
    </row>
    <row r="383" spans="5:6" ht="12.75">
      <c r="E383" s="74"/>
      <c r="F383" s="202"/>
    </row>
    <row r="384" spans="5:6" ht="12.75">
      <c r="E384" s="74"/>
      <c r="F384" s="202"/>
    </row>
    <row r="385" spans="5:6" ht="12.75">
      <c r="E385" s="74"/>
      <c r="F385" s="202"/>
    </row>
    <row r="386" spans="5:6" ht="12.75">
      <c r="E386" s="74"/>
      <c r="F386" s="202"/>
    </row>
    <row r="387" spans="5:6" ht="12.75">
      <c r="E387" s="74"/>
      <c r="F387" s="202"/>
    </row>
    <row r="388" spans="5:6" ht="12.75">
      <c r="E388" s="74"/>
      <c r="F388" s="202"/>
    </row>
    <row r="389" spans="5:6" ht="12.75">
      <c r="E389" s="74"/>
      <c r="F389" s="202"/>
    </row>
    <row r="390" spans="5:6" ht="12.75">
      <c r="E390" s="74"/>
      <c r="F390" s="202"/>
    </row>
    <row r="391" spans="5:6" ht="12.75">
      <c r="E391" s="74"/>
      <c r="F391" s="202"/>
    </row>
    <row r="392" spans="5:6" ht="12.75">
      <c r="E392" s="74"/>
      <c r="F392" s="202"/>
    </row>
    <row r="393" spans="5:6" ht="12.75">
      <c r="E393" s="74"/>
      <c r="F393" s="202"/>
    </row>
    <row r="394" spans="5:6" ht="12.75">
      <c r="E394" s="74"/>
      <c r="F394" s="202"/>
    </row>
    <row r="395" spans="5:6" ht="12.75">
      <c r="E395" s="74"/>
      <c r="F395" s="202"/>
    </row>
    <row r="396" spans="5:6" ht="12.75">
      <c r="E396" s="74"/>
      <c r="F396" s="202"/>
    </row>
    <row r="397" spans="5:6" ht="12.75">
      <c r="E397" s="74"/>
      <c r="F397" s="202"/>
    </row>
    <row r="398" spans="5:6" ht="12.75">
      <c r="E398" s="74"/>
      <c r="F398" s="202"/>
    </row>
    <row r="399" spans="5:6" ht="12.75">
      <c r="E399" s="74"/>
      <c r="F399" s="202"/>
    </row>
    <row r="400" spans="5:6" ht="12.75">
      <c r="E400" s="74"/>
      <c r="F400" s="202"/>
    </row>
    <row r="401" spans="5:6" ht="12.75">
      <c r="E401" s="74"/>
      <c r="F401" s="202"/>
    </row>
    <row r="402" spans="5:6" ht="12.75">
      <c r="E402" s="74"/>
      <c r="F402" s="202"/>
    </row>
    <row r="403" spans="5:6" ht="12.75">
      <c r="E403" s="74"/>
      <c r="F403" s="202"/>
    </row>
    <row r="404" spans="5:6" ht="12.75">
      <c r="E404" s="74"/>
      <c r="F404" s="202"/>
    </row>
    <row r="405" spans="5:6" ht="12.75">
      <c r="E405" s="74"/>
      <c r="F405" s="202"/>
    </row>
    <row r="406" spans="5:6" ht="12.75">
      <c r="E406" s="74"/>
      <c r="F406" s="202"/>
    </row>
    <row r="407" spans="5:6" ht="12.75">
      <c r="E407" s="74"/>
      <c r="F407" s="202"/>
    </row>
    <row r="408" spans="5:6" ht="12.75">
      <c r="E408" s="74"/>
      <c r="F408" s="202"/>
    </row>
    <row r="409" spans="5:6" ht="12.75">
      <c r="E409" s="74"/>
      <c r="F409" s="202"/>
    </row>
    <row r="410" spans="5:6" ht="12.75">
      <c r="E410" s="74"/>
      <c r="F410" s="202"/>
    </row>
    <row r="411" spans="5:6" ht="12.75">
      <c r="E411" s="74"/>
      <c r="F411" s="202"/>
    </row>
    <row r="412" spans="5:6" ht="12.75">
      <c r="E412" s="74"/>
      <c r="F412" s="202"/>
    </row>
    <row r="413" spans="5:6" ht="12.75">
      <c r="E413" s="74"/>
      <c r="F413" s="202"/>
    </row>
    <row r="414" spans="5:6" ht="12.75">
      <c r="E414" s="74"/>
      <c r="F414" s="202"/>
    </row>
    <row r="415" spans="5:6" ht="12.75">
      <c r="E415" s="74"/>
      <c r="F415" s="202"/>
    </row>
    <row r="416" spans="5:6" ht="12.75">
      <c r="E416" s="74"/>
      <c r="F416" s="202"/>
    </row>
    <row r="417" spans="5:6" ht="12.75">
      <c r="E417" s="74"/>
      <c r="F417" s="202"/>
    </row>
    <row r="418" spans="5:6" ht="12.75">
      <c r="E418" s="74"/>
      <c r="F418" s="202"/>
    </row>
    <row r="419" spans="5:6" ht="12.75">
      <c r="E419" s="74"/>
      <c r="F419" s="202"/>
    </row>
    <row r="420" spans="5:6" ht="12.75">
      <c r="E420" s="74"/>
      <c r="F420" s="202"/>
    </row>
    <row r="421" spans="5:6" ht="12.75">
      <c r="E421" s="74"/>
      <c r="F421" s="202"/>
    </row>
    <row r="422" spans="5:6" ht="12.75">
      <c r="E422" s="74"/>
      <c r="F422" s="202"/>
    </row>
    <row r="423" spans="5:6" ht="12.75">
      <c r="E423" s="74"/>
      <c r="F423" s="202"/>
    </row>
    <row r="424" spans="5:6" ht="12.75">
      <c r="E424" s="74"/>
      <c r="F424" s="202"/>
    </row>
    <row r="425" spans="5:6" ht="12.75">
      <c r="E425" s="74"/>
      <c r="F425" s="202"/>
    </row>
    <row r="426" spans="5:6" ht="12.75">
      <c r="E426" s="74"/>
      <c r="F426" s="202"/>
    </row>
    <row r="427" spans="5:6" ht="12.75">
      <c r="E427" s="74"/>
      <c r="F427" s="202"/>
    </row>
    <row r="428" spans="5:6" ht="12.75">
      <c r="E428" s="74"/>
      <c r="F428" s="202"/>
    </row>
    <row r="429" spans="5:6" ht="12.75">
      <c r="E429" s="74"/>
      <c r="F429" s="202"/>
    </row>
    <row r="430" spans="5:6" ht="12.75">
      <c r="E430" s="74"/>
      <c r="F430" s="202"/>
    </row>
    <row r="431" spans="5:6" ht="12.75">
      <c r="E431" s="74"/>
      <c r="F431" s="202"/>
    </row>
    <row r="432" spans="5:6" ht="12.75">
      <c r="E432" s="74"/>
      <c r="F432" s="202"/>
    </row>
    <row r="433" spans="5:6" ht="12.75">
      <c r="E433" s="74"/>
      <c r="F433" s="202"/>
    </row>
    <row r="434" spans="5:6" ht="12.75">
      <c r="E434" s="74"/>
      <c r="F434" s="202"/>
    </row>
    <row r="435" spans="5:6" ht="12.75">
      <c r="E435" s="74"/>
      <c r="F435" s="202"/>
    </row>
    <row r="436" spans="5:6" ht="12.75">
      <c r="E436" s="74"/>
      <c r="F436" s="202"/>
    </row>
    <row r="437" spans="5:6" ht="12.75">
      <c r="E437" s="74"/>
      <c r="F437" s="202"/>
    </row>
    <row r="438" spans="5:6" ht="12.75">
      <c r="E438" s="74"/>
      <c r="F438" s="202"/>
    </row>
    <row r="439" spans="5:6" ht="12.75">
      <c r="E439" s="74"/>
      <c r="F439" s="202"/>
    </row>
    <row r="440" spans="5:6" ht="12.75">
      <c r="E440" s="74"/>
      <c r="F440" s="202"/>
    </row>
    <row r="441" spans="5:6" ht="12.75">
      <c r="E441" s="74"/>
      <c r="F441" s="202"/>
    </row>
    <row r="442" spans="5:6" ht="12.75">
      <c r="E442" s="74"/>
      <c r="F442" s="202"/>
    </row>
    <row r="443" spans="5:6" ht="12.75">
      <c r="E443" s="74"/>
      <c r="F443" s="202"/>
    </row>
    <row r="444" spans="5:6" ht="12.75">
      <c r="E444" s="74"/>
      <c r="F444" s="202"/>
    </row>
    <row r="445" spans="5:6" ht="12.75">
      <c r="E445" s="74"/>
      <c r="F445" s="202"/>
    </row>
    <row r="446" spans="5:6" ht="12.75">
      <c r="E446" s="74"/>
      <c r="F446" s="202"/>
    </row>
    <row r="447" spans="5:6" ht="12.75">
      <c r="E447" s="74"/>
      <c r="F447" s="202"/>
    </row>
    <row r="448" spans="5:6" ht="12.75">
      <c r="E448" s="74"/>
      <c r="F448" s="202"/>
    </row>
    <row r="449" spans="5:6" ht="12.75">
      <c r="E449" s="74"/>
      <c r="F449" s="202"/>
    </row>
    <row r="450" spans="5:6" ht="12.75">
      <c r="E450" s="74"/>
      <c r="F450" s="202"/>
    </row>
    <row r="451" spans="5:6" ht="12.75">
      <c r="E451" s="74"/>
      <c r="F451" s="202"/>
    </row>
    <row r="452" spans="5:6" ht="12.75">
      <c r="E452" s="74"/>
      <c r="F452" s="202"/>
    </row>
    <row r="453" spans="5:6" ht="12.75">
      <c r="E453" s="74"/>
      <c r="F453" s="202"/>
    </row>
    <row r="454" spans="5:6" ht="12.75">
      <c r="E454" s="74"/>
      <c r="F454" s="202"/>
    </row>
    <row r="455" spans="5:6" ht="12.75">
      <c r="E455" s="74"/>
      <c r="F455" s="202"/>
    </row>
    <row r="456" spans="5:6" ht="12.75">
      <c r="E456" s="74"/>
      <c r="F456" s="202"/>
    </row>
    <row r="457" spans="5:6" ht="12.75">
      <c r="E457" s="74"/>
      <c r="F457" s="202"/>
    </row>
    <row r="458" spans="5:6" ht="12.75">
      <c r="E458" s="74"/>
      <c r="F458" s="202"/>
    </row>
    <row r="459" spans="5:6" ht="12.75">
      <c r="E459" s="74"/>
      <c r="F459" s="202"/>
    </row>
    <row r="460" spans="5:6" ht="12.75">
      <c r="E460" s="74"/>
      <c r="F460" s="202"/>
    </row>
    <row r="461" spans="5:6" ht="12.75">
      <c r="E461" s="74"/>
      <c r="F461" s="202"/>
    </row>
    <row r="462" spans="5:6" ht="12.75">
      <c r="E462" s="74"/>
      <c r="F462" s="202"/>
    </row>
    <row r="463" spans="5:6" ht="12.75">
      <c r="E463" s="74"/>
      <c r="F463" s="202"/>
    </row>
    <row r="464" spans="5:6" ht="12.75">
      <c r="E464" s="74"/>
      <c r="F464" s="202"/>
    </row>
    <row r="465" spans="5:6" ht="12.75">
      <c r="E465" s="74"/>
      <c r="F465" s="202"/>
    </row>
    <row r="466" spans="5:6" ht="12.75">
      <c r="E466" s="74"/>
      <c r="F466" s="202"/>
    </row>
    <row r="467" spans="5:6" ht="12.75">
      <c r="E467" s="74"/>
      <c r="F467" s="202"/>
    </row>
    <row r="468" spans="5:6" ht="12.75">
      <c r="E468" s="74"/>
      <c r="F468" s="202"/>
    </row>
    <row r="469" spans="5:6" ht="12.75">
      <c r="E469" s="74"/>
      <c r="F469" s="202"/>
    </row>
    <row r="470" spans="5:6" ht="12.75">
      <c r="E470" s="74"/>
      <c r="F470" s="202"/>
    </row>
    <row r="471" spans="5:6" ht="12.75">
      <c r="E471" s="74"/>
      <c r="F471" s="202"/>
    </row>
    <row r="472" spans="5:6" ht="12.75">
      <c r="E472" s="74"/>
      <c r="F472" s="202"/>
    </row>
    <row r="473" spans="5:6" ht="12.75">
      <c r="E473" s="74"/>
      <c r="F473" s="202"/>
    </row>
    <row r="474" spans="5:6" ht="12.75">
      <c r="E474" s="74"/>
      <c r="F474" s="202"/>
    </row>
    <row r="475" spans="5:6" ht="12.75">
      <c r="E475" s="74"/>
      <c r="F475" s="202"/>
    </row>
    <row r="476" spans="5:6" ht="12.75">
      <c r="E476" s="74"/>
      <c r="F476" s="202"/>
    </row>
    <row r="477" ht="12.75">
      <c r="E477" s="74"/>
    </row>
    <row r="478" ht="12.75">
      <c r="E478" s="74"/>
    </row>
  </sheetData>
  <sheetProtection/>
  <mergeCells count="6">
    <mergeCell ref="A130:H130"/>
    <mergeCell ref="A131:I131"/>
    <mergeCell ref="A132:I132"/>
    <mergeCell ref="A133:I133"/>
    <mergeCell ref="A134:I134"/>
    <mergeCell ref="A135:I135"/>
  </mergeCells>
  <printOptions/>
  <pageMargins left="1.13" right="0.59" top="0.92" bottom="1" header="0.5" footer="0.5"/>
  <pageSetup fitToHeight="2" horizontalDpi="600" verticalDpi="600" orientation="portrait" scale="70" r:id="rId2"/>
  <headerFooter alignWithMargins="0">
    <oddHeader>&amp;C&amp;"Arial,Bold"&amp;14Total Project Budget
PFA after Bid Adjustments</oddHeader>
    <oddFooter>&amp;R&amp;P of &amp;N</oddFooter>
  </headerFooter>
  <rowBreaks count="3" manualBreakCount="3">
    <brk id="50" max="8" man="1"/>
    <brk id="100" max="8" man="1"/>
    <brk id="13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 School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jjumpe</dc:creator>
  <cp:keywords/>
  <dc:description/>
  <cp:lastModifiedBy>Lee Deveau</cp:lastModifiedBy>
  <cp:lastPrinted>2016-03-15T13:13:59Z</cp:lastPrinted>
  <dcterms:created xsi:type="dcterms:W3CDTF">2010-06-21T17:19:22Z</dcterms:created>
  <dcterms:modified xsi:type="dcterms:W3CDTF">2016-07-12T14:21:17Z</dcterms:modified>
  <cp:category/>
  <cp:version/>
  <cp:contentType/>
  <cp:contentStatus/>
</cp:coreProperties>
</file>